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ASUS\Desktop\"/>
    </mc:Choice>
  </mc:AlternateContent>
  <bookViews>
    <workbookView xWindow="0" yWindow="0" windowWidth="20490" windowHeight="7770" tabRatio="776" firstSheet="25" activeTab="28"/>
  </bookViews>
  <sheets>
    <sheet name="01-总收支" sheetId="93" r:id="rId1"/>
    <sheet name="02-2020总收" sheetId="57" r:id="rId2"/>
    <sheet name="03-2020总支" sheetId="58" r:id="rId3"/>
    <sheet name="04-2020公共平衡 " sheetId="26" r:id="rId4"/>
    <sheet name="05-2020公共支出科目 " sheetId="94" r:id="rId5"/>
    <sheet name="06-2020公共转移" sheetId="32" r:id="rId6"/>
    <sheet name="07-2020基金平衡" sheetId="33" r:id="rId7"/>
    <sheet name="08-2020基金支出" sheetId="85" r:id="rId8"/>
    <sheet name="09-2020基金转移支付" sheetId="62" r:id="rId9"/>
    <sheet name="10-2020国资 " sheetId="48" r:id="rId10"/>
    <sheet name="11-2020社保执行" sheetId="21" r:id="rId11"/>
    <sheet name="12-2021公共平衡" sheetId="71" r:id="rId12"/>
    <sheet name="13-2021公共本级支出功能 " sheetId="38" r:id="rId13"/>
    <sheet name="14-2021公共本级基本支出经济 " sheetId="36" r:id="rId14"/>
    <sheet name="15-2021公共线下" sheetId="29" r:id="rId15"/>
    <sheet name="16-2021基金平衡" sheetId="35" r:id="rId16"/>
    <sheet name="17-2021基金支出" sheetId="7" r:id="rId17"/>
    <sheet name="18-2021基金转移支付" sheetId="61" r:id="rId18"/>
    <sheet name="19-2021国资" sheetId="49" r:id="rId19"/>
    <sheet name="20-2021社保收入" sheetId="73" r:id="rId20"/>
    <sheet name="21-2021社保支出" sheetId="74" r:id="rId21"/>
    <sheet name="22-2021社保结余" sheetId="75" r:id="rId22"/>
    <sheet name="23-2020债务限额、余额" sheetId="86" r:id="rId23"/>
    <sheet name="24-2020、2021一般债务余额" sheetId="87" r:id="rId24"/>
    <sheet name="25-2020、2021专项债务余额" sheetId="88" r:id="rId25"/>
    <sheet name="26-债务还本付息" sheetId="89" r:id="rId26"/>
    <sheet name="27-2021年提前下达" sheetId="90" r:id="rId27"/>
    <sheet name="28-2021新增债券安排" sheetId="91" r:id="rId28"/>
    <sheet name="2021年一般公共预算“三公”经费支出情况表" sheetId="95" r:id="rId29"/>
  </sheets>
  <definedNames>
    <definedName name="_xlnm._FilterDatabase" localSheetId="4" hidden="1">'05-2020公共支出科目 '!$A$4:$A$431</definedName>
    <definedName name="_xlnm._FilterDatabase" localSheetId="7" hidden="1">'08-2020基金支出'!$A$5:$C$55</definedName>
    <definedName name="_xlnm._FilterDatabase" localSheetId="12" hidden="1">'13-2021公共本级支出功能 '!$A$5:$D$395</definedName>
    <definedName name="_xlnm._FilterDatabase" localSheetId="13" hidden="1">'14-2021公共本级基本支出经济 '!$A$6:$WVJ$35</definedName>
    <definedName name="_xlnm._FilterDatabase" localSheetId="16" hidden="1">'17-2021基金支出'!$A$5:$D$44</definedName>
    <definedName name="fa" localSheetId="0">#REF!</definedName>
    <definedName name="fa" localSheetId="4">#REF!</definedName>
    <definedName name="fa" localSheetId="7">#REF!</definedName>
    <definedName name="fa" localSheetId="8">#REF!</definedName>
    <definedName name="fa" localSheetId="17">#REF!</definedName>
    <definedName name="fa">#REF!</definedName>
    <definedName name="_xlnm.Print_Area" localSheetId="0">'01-总收支'!$B$1:$E$22</definedName>
    <definedName name="_xlnm.Print_Area" localSheetId="1">'02-2020总收'!$A$1:$F$27</definedName>
    <definedName name="_xlnm.Print_Area" localSheetId="2">'03-2020总支'!$A$1:$D$32</definedName>
    <definedName name="_xlnm.Print_Area" localSheetId="3">'04-2020公共平衡 '!$B$1:$O$40</definedName>
    <definedName name="_xlnm.Print_Area" localSheetId="4">'05-2020公共支出科目 '!#REF!</definedName>
    <definedName name="_xlnm.Print_Area" localSheetId="5">'06-2020公共转移'!$A$1:$D$41</definedName>
    <definedName name="_xlnm.Print_Area" localSheetId="6">'07-2020基金平衡'!$A$1:$P$26</definedName>
    <definedName name="_xlnm.Print_Area" localSheetId="7">'08-2020基金支出'!$A$1:$B$55</definedName>
    <definedName name="_xlnm.Print_Area" localSheetId="9">'10-2020国资 '!$A$1:$P$14</definedName>
    <definedName name="_xlnm.Print_Area" localSheetId="10">'11-2020社保执行'!$A$1:$M$17</definedName>
    <definedName name="_xlnm.Print_Area" localSheetId="11">'12-2021公共平衡'!$A$2:$F$37</definedName>
    <definedName name="_xlnm.Print_Area" localSheetId="13">'14-2021公共本级基本支出经济 '!$A$1:$B$25</definedName>
    <definedName name="_xlnm.Print_Area" localSheetId="14">'15-2021公共线下'!$A$1:$D$39</definedName>
    <definedName name="_xlnm.Print_Area" localSheetId="16">'17-2021基金支出'!$A$1:$B$44</definedName>
    <definedName name="_xlnm.Print_Area" localSheetId="25">'26-债务还本付息'!$A$1:$D$25</definedName>
    <definedName name="_xlnm.Print_Titles" localSheetId="0">'01-总收支'!$2:$4</definedName>
    <definedName name="_xlnm.Print_Titles" localSheetId="3">'04-2020公共平衡 '!$2:$4</definedName>
    <definedName name="_xlnm.Print_Titles" localSheetId="4">'05-2020公共支出科目 '!$4:$4</definedName>
    <definedName name="_xlnm.Print_Titles" localSheetId="5">'06-2020公共转移'!$2:$4</definedName>
    <definedName name="_xlnm.Print_Titles" localSheetId="6">'07-2020基金平衡'!$1:$4</definedName>
    <definedName name="_xlnm.Print_Titles" localSheetId="7">'08-2020基金支出'!$4:$4</definedName>
    <definedName name="_xlnm.Print_Titles" localSheetId="12">'13-2021公共本级支出功能 '!$4:$4</definedName>
    <definedName name="_xlnm.Print_Titles" localSheetId="13">'14-2021公共本级基本支出经济 '!$2:$5</definedName>
    <definedName name="_xlnm.Print_Titles" localSheetId="14">'15-2021公共线下'!$1:$4</definedName>
    <definedName name="_xlnm.Print_Titles" localSheetId="16">'17-2021基金支出'!$2:$4</definedName>
    <definedName name="地区名称" localSheetId="0">#REF!</definedName>
    <definedName name="地区名称" localSheetId="3">#REF!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8">#REF!</definedName>
    <definedName name="地区名称" localSheetId="9">#REF!</definedName>
    <definedName name="地区名称" localSheetId="10">#REF!</definedName>
    <definedName name="地区名称" localSheetId="12">#REF!</definedName>
    <definedName name="地区名称" localSheetId="14">#REF!</definedName>
    <definedName name="地区名称" localSheetId="15">#REF!</definedName>
    <definedName name="地区名称" localSheetId="17">#REF!</definedName>
    <definedName name="地区名称" localSheetId="18">#REF!</definedName>
    <definedName name="地区名称">#REF!</definedName>
  </definedNames>
  <calcPr calcId="152511"/>
</workbook>
</file>

<file path=xl/calcChain.xml><?xml version="1.0" encoding="utf-8"?>
<calcChain xmlns="http://schemas.openxmlformats.org/spreadsheetml/2006/main">
  <c r="D5" i="90" l="1"/>
  <c r="C5" i="90"/>
  <c r="D23" i="89"/>
  <c r="C23" i="89"/>
  <c r="C15" i="89"/>
  <c r="C13" i="89" s="1"/>
  <c r="D13" i="89"/>
  <c r="D10" i="89"/>
  <c r="C10" i="89"/>
  <c r="D5" i="89"/>
  <c r="C5" i="89"/>
  <c r="E7" i="86"/>
  <c r="B7" i="86"/>
  <c r="D11" i="49"/>
  <c r="B11" i="49"/>
  <c r="B6" i="49"/>
  <c r="B5" i="49" s="1"/>
  <c r="D5" i="49" s="1"/>
  <c r="D5" i="61"/>
  <c r="B5" i="61"/>
  <c r="B41" i="7"/>
  <c r="B35" i="7"/>
  <c r="B34" i="7" s="1"/>
  <c r="B29" i="7"/>
  <c r="B28" i="7" s="1"/>
  <c r="B24" i="7"/>
  <c r="B22" i="7"/>
  <c r="B21" i="7"/>
  <c r="B18" i="7"/>
  <c r="B17" i="7"/>
  <c r="B14" i="7"/>
  <c r="B12" i="7"/>
  <c r="B10" i="7" s="1"/>
  <c r="B9" i="7" s="1"/>
  <c r="B11" i="7"/>
  <c r="B7" i="7"/>
  <c r="B6" i="7" s="1"/>
  <c r="D21" i="35"/>
  <c r="B20" i="35"/>
  <c r="B18" i="35" s="1"/>
  <c r="D18" i="35"/>
  <c r="D9" i="35"/>
  <c r="D6" i="35"/>
  <c r="D5" i="35" s="1"/>
  <c r="B6" i="35"/>
  <c r="B5" i="35" s="1"/>
  <c r="B21" i="29"/>
  <c r="B15" i="29"/>
  <c r="B12" i="29"/>
  <c r="B6" i="29" s="1"/>
  <c r="B5" i="29"/>
  <c r="B34" i="36"/>
  <c r="B26" i="36"/>
  <c r="B12" i="36"/>
  <c r="B8" i="36"/>
  <c r="B7" i="36" s="1"/>
  <c r="B6" i="36" s="1"/>
  <c r="B394" i="38"/>
  <c r="B393" i="38"/>
  <c r="E31" i="71" s="1"/>
  <c r="B392" i="38"/>
  <c r="B391" i="38"/>
  <c r="D390" i="38"/>
  <c r="C390" i="38"/>
  <c r="D389" i="38"/>
  <c r="B388" i="38"/>
  <c r="B387" i="38"/>
  <c r="B386" i="38"/>
  <c r="D385" i="38"/>
  <c r="C385" i="38"/>
  <c r="B384" i="38"/>
  <c r="D383" i="38"/>
  <c r="B383" i="38" s="1"/>
  <c r="C383" i="38"/>
  <c r="B382" i="38"/>
  <c r="B381" i="38"/>
  <c r="D380" i="38"/>
  <c r="C380" i="38"/>
  <c r="B380" i="38" s="1"/>
  <c r="B379" i="38"/>
  <c r="B378" i="38"/>
  <c r="B377" i="38"/>
  <c r="B376" i="38" s="1"/>
  <c r="D376" i="38"/>
  <c r="C376" i="38"/>
  <c r="C375" i="38" s="1"/>
  <c r="B374" i="38"/>
  <c r="B373" i="38"/>
  <c r="B372" i="38"/>
  <c r="D371" i="38"/>
  <c r="C371" i="38"/>
  <c r="B371" i="38"/>
  <c r="B370" i="38"/>
  <c r="B369" i="38"/>
  <c r="B365" i="38" s="1"/>
  <c r="B364" i="38" s="1"/>
  <c r="B368" i="38"/>
  <c r="B367" i="38"/>
  <c r="B366" i="38"/>
  <c r="D365" i="38"/>
  <c r="D364" i="38" s="1"/>
  <c r="C365" i="38"/>
  <c r="C364" i="38"/>
  <c r="B363" i="38"/>
  <c r="B362" i="38"/>
  <c r="D361" i="38"/>
  <c r="D360" i="38" s="1"/>
  <c r="C361" i="38"/>
  <c r="B361" i="38"/>
  <c r="B360" i="38" s="1"/>
  <c r="E24" i="71" s="1"/>
  <c r="C360" i="38"/>
  <c r="B359" i="38"/>
  <c r="B358" i="38" s="1"/>
  <c r="D358" i="38"/>
  <c r="C358" i="38"/>
  <c r="B357" i="38"/>
  <c r="B356" i="38" s="1"/>
  <c r="B353" i="38" s="1"/>
  <c r="E21" i="71" s="1"/>
  <c r="F21" i="71" s="1"/>
  <c r="D356" i="38"/>
  <c r="C356" i="38"/>
  <c r="B355" i="38"/>
  <c r="B354" i="38" s="1"/>
  <c r="D354" i="38"/>
  <c r="C354" i="38"/>
  <c r="D353" i="38"/>
  <c r="B352" i="38"/>
  <c r="D351" i="38"/>
  <c r="C351" i="38"/>
  <c r="B351" i="38"/>
  <c r="B350" i="38"/>
  <c r="D349" i="38"/>
  <c r="C349" i="38"/>
  <c r="B349" i="38"/>
  <c r="B348" i="38"/>
  <c r="B347" i="38"/>
  <c r="B346" i="38" s="1"/>
  <c r="D346" i="38"/>
  <c r="C346" i="38"/>
  <c r="B345" i="38"/>
  <c r="B344" i="38" s="1"/>
  <c r="D344" i="38"/>
  <c r="C344" i="38"/>
  <c r="C343" i="38" s="1"/>
  <c r="D343" i="38"/>
  <c r="B343" i="38"/>
  <c r="E20" i="71" s="1"/>
  <c r="B342" i="38"/>
  <c r="B341" i="38"/>
  <c r="B340" i="38"/>
  <c r="B339" i="38"/>
  <c r="B338" i="38"/>
  <c r="D337" i="38"/>
  <c r="D336" i="38" s="1"/>
  <c r="C337" i="38"/>
  <c r="B337" i="38"/>
  <c r="B336" i="38" s="1"/>
  <c r="E19" i="71" s="1"/>
  <c r="C336" i="38"/>
  <c r="B335" i="38"/>
  <c r="B334" i="38" s="1"/>
  <c r="D334" i="38"/>
  <c r="C334" i="38"/>
  <c r="B333" i="38"/>
  <c r="B332" i="38"/>
  <c r="D331" i="38"/>
  <c r="C331" i="38"/>
  <c r="B331" i="38"/>
  <c r="B330" i="38"/>
  <c r="B329" i="38"/>
  <c r="B328" i="38"/>
  <c r="D327" i="38"/>
  <c r="C327" i="38"/>
  <c r="B327" i="38"/>
  <c r="B326" i="38"/>
  <c r="B325" i="38"/>
  <c r="B324" i="38" s="1"/>
  <c r="D324" i="38"/>
  <c r="C324" i="38"/>
  <c r="C323" i="38" s="1"/>
  <c r="D323" i="38"/>
  <c r="B322" i="38"/>
  <c r="D321" i="38"/>
  <c r="C321" i="38"/>
  <c r="B320" i="38"/>
  <c r="B319" i="38"/>
  <c r="B318" i="38"/>
  <c r="B317" i="38"/>
  <c r="B315" i="38" s="1"/>
  <c r="D315" i="38"/>
  <c r="C315" i="38"/>
  <c r="C314" i="38" s="1"/>
  <c r="B313" i="38"/>
  <c r="D312" i="38"/>
  <c r="C312" i="38"/>
  <c r="B312" i="38"/>
  <c r="B311" i="38"/>
  <c r="D310" i="38"/>
  <c r="C310" i="38"/>
  <c r="B310" i="38"/>
  <c r="B309" i="38"/>
  <c r="B308" i="38"/>
  <c r="B307" i="38"/>
  <c r="B306" i="38"/>
  <c r="B305" i="38"/>
  <c r="D304" i="38"/>
  <c r="C304" i="38"/>
  <c r="B304" i="38"/>
  <c r="B300" i="38" s="1"/>
  <c r="E16" i="71" s="1"/>
  <c r="F16" i="71" s="1"/>
  <c r="B303" i="38"/>
  <c r="B302" i="38"/>
  <c r="B301" i="38" s="1"/>
  <c r="D301" i="38"/>
  <c r="C301" i="38"/>
  <c r="C300" i="38" s="1"/>
  <c r="D300" i="38"/>
  <c r="B299" i="38"/>
  <c r="D298" i="38"/>
  <c r="C298" i="38"/>
  <c r="B298" i="38"/>
  <c r="B297" i="38"/>
  <c r="D296" i="38"/>
  <c r="C296" i="38"/>
  <c r="B296" i="38"/>
  <c r="B295" i="38"/>
  <c r="B294" i="38"/>
  <c r="B293" i="38"/>
  <c r="D292" i="38"/>
  <c r="C292" i="38"/>
  <c r="B292" i="38"/>
  <c r="B291" i="38"/>
  <c r="B290" i="38"/>
  <c r="B289" i="38" s="1"/>
  <c r="D289" i="38"/>
  <c r="C289" i="38"/>
  <c r="B288" i="38"/>
  <c r="B287" i="38" s="1"/>
  <c r="D287" i="38"/>
  <c r="C287" i="38"/>
  <c r="B286" i="38"/>
  <c r="B285" i="38" s="1"/>
  <c r="D285" i="38"/>
  <c r="C285" i="38"/>
  <c r="B284" i="38"/>
  <c r="B283" i="38"/>
  <c r="B282" i="38"/>
  <c r="B281" i="38" s="1"/>
  <c r="D281" i="38"/>
  <c r="C281" i="38"/>
  <c r="B280" i="38"/>
  <c r="B279" i="38" s="1"/>
  <c r="D279" i="38"/>
  <c r="C279" i="38"/>
  <c r="B278" i="38"/>
  <c r="B277" i="38" s="1"/>
  <c r="D277" i="38"/>
  <c r="C277" i="38"/>
  <c r="B276" i="38"/>
  <c r="B275" i="38"/>
  <c r="B274" i="38"/>
  <c r="B273" i="38"/>
  <c r="B272" i="38"/>
  <c r="B271" i="38"/>
  <c r="B270" i="38"/>
  <c r="B269" i="38"/>
  <c r="B268" i="38"/>
  <c r="D267" i="38"/>
  <c r="C267" i="38"/>
  <c r="C257" i="38" s="1"/>
  <c r="B266" i="38"/>
  <c r="B265" i="38"/>
  <c r="D264" i="38"/>
  <c r="C264" i="38"/>
  <c r="B264" i="38"/>
  <c r="B263" i="38"/>
  <c r="B262" i="38"/>
  <c r="B261" i="38"/>
  <c r="D260" i="38"/>
  <c r="C260" i="38"/>
  <c r="B260" i="38"/>
  <c r="B259" i="38"/>
  <c r="D258" i="38"/>
  <c r="C258" i="38"/>
  <c r="B258" i="38"/>
  <c r="B256" i="38"/>
  <c r="B255" i="38" s="1"/>
  <c r="D255" i="38"/>
  <c r="C255" i="38"/>
  <c r="B254" i="38"/>
  <c r="B253" i="38"/>
  <c r="B252" i="38"/>
  <c r="B251" i="38"/>
  <c r="B250" i="38"/>
  <c r="B249" i="38" s="1"/>
  <c r="D249" i="38"/>
  <c r="C249" i="38"/>
  <c r="B248" i="38"/>
  <c r="B247" i="38" s="1"/>
  <c r="D247" i="38"/>
  <c r="C247" i="38"/>
  <c r="B246" i="38"/>
  <c r="B245" i="38" s="1"/>
  <c r="D245" i="38"/>
  <c r="C245" i="38"/>
  <c r="B244" i="38"/>
  <c r="B243" i="38"/>
  <c r="D242" i="38"/>
  <c r="C242" i="38"/>
  <c r="B242" i="38"/>
  <c r="B241" i="38"/>
  <c r="D240" i="38"/>
  <c r="C240" i="38"/>
  <c r="B240" i="38"/>
  <c r="B239" i="38"/>
  <c r="B238" i="38"/>
  <c r="B237" i="38"/>
  <c r="B236" i="38"/>
  <c r="B235" i="38"/>
  <c r="D234" i="38"/>
  <c r="C234" i="38"/>
  <c r="B234" i="38"/>
  <c r="B233" i="38"/>
  <c r="B232" i="38"/>
  <c r="B231" i="38"/>
  <c r="D230" i="38"/>
  <c r="D188" i="38" s="1"/>
  <c r="C230" i="38"/>
  <c r="B230" i="38"/>
  <c r="B229" i="38"/>
  <c r="B228" i="38"/>
  <c r="B227" i="38"/>
  <c r="B226" i="38"/>
  <c r="B225" i="38"/>
  <c r="B224" i="38"/>
  <c r="B223" i="38" s="1"/>
  <c r="D223" i="38"/>
  <c r="C223" i="38"/>
  <c r="B222" i="38"/>
  <c r="B221" i="38"/>
  <c r="B220" i="38"/>
  <c r="B219" i="38"/>
  <c r="B218" i="38"/>
  <c r="B217" i="38"/>
  <c r="D216" i="38"/>
  <c r="C216" i="38"/>
  <c r="B216" i="38"/>
  <c r="B215" i="38"/>
  <c r="D214" i="38"/>
  <c r="C214" i="38"/>
  <c r="B214" i="38"/>
  <c r="B213" i="38"/>
  <c r="D212" i="38"/>
  <c r="C212" i="38"/>
  <c r="B212" i="38"/>
  <c r="B211" i="38"/>
  <c r="B210" i="38"/>
  <c r="B209" i="38"/>
  <c r="B208" i="38"/>
  <c r="B207" i="38"/>
  <c r="B206" i="38"/>
  <c r="D205" i="38"/>
  <c r="C205" i="38"/>
  <c r="B204" i="38"/>
  <c r="B203" i="38"/>
  <c r="B202" i="38"/>
  <c r="B201" i="38"/>
  <c r="B200" i="38"/>
  <c r="B199" i="38" s="1"/>
  <c r="D199" i="38"/>
  <c r="C199" i="38"/>
  <c r="B198" i="38"/>
  <c r="B197" i="38"/>
  <c r="B196" i="38"/>
  <c r="B195" i="38"/>
  <c r="B194" i="38"/>
  <c r="B193" i="38"/>
  <c r="B192" i="38"/>
  <c r="B191" i="38"/>
  <c r="B190" i="38"/>
  <c r="B189" i="38" s="1"/>
  <c r="D189" i="38"/>
  <c r="C189" i="38"/>
  <c r="B187" i="38"/>
  <c r="D186" i="38"/>
  <c r="C186" i="38"/>
  <c r="B186" i="38"/>
  <c r="B185" i="38"/>
  <c r="D184" i="38"/>
  <c r="C184" i="38"/>
  <c r="B184" i="38"/>
  <c r="B183" i="38"/>
  <c r="B182" i="38"/>
  <c r="B181" i="38" s="1"/>
  <c r="D181" i="38"/>
  <c r="C181" i="38"/>
  <c r="B180" i="38"/>
  <c r="B179" i="38" s="1"/>
  <c r="D179" i="38"/>
  <c r="C179" i="38"/>
  <c r="B178" i="38"/>
  <c r="B177" i="38"/>
  <c r="B176" i="38"/>
  <c r="B175" i="38"/>
  <c r="B174" i="38"/>
  <c r="B173" i="38"/>
  <c r="B172" i="38"/>
  <c r="B171" i="38"/>
  <c r="D170" i="38"/>
  <c r="D169" i="38" s="1"/>
  <c r="C170" i="38"/>
  <c r="B170" i="38"/>
  <c r="B169" i="38" s="1"/>
  <c r="B168" i="38"/>
  <c r="B167" i="38" s="1"/>
  <c r="D167" i="38"/>
  <c r="C167" i="38"/>
  <c r="B166" i="38"/>
  <c r="B165" i="38"/>
  <c r="B164" i="38"/>
  <c r="D163" i="38"/>
  <c r="C163" i="38"/>
  <c r="B162" i="38"/>
  <c r="B161" i="38" s="1"/>
  <c r="D161" i="38"/>
  <c r="C161" i="38"/>
  <c r="B160" i="38"/>
  <c r="B159" i="38" s="1"/>
  <c r="D159" i="38"/>
  <c r="C159" i="38"/>
  <c r="D158" i="38"/>
  <c r="B157" i="38"/>
  <c r="D156" i="38"/>
  <c r="C156" i="38"/>
  <c r="B156" i="38"/>
  <c r="B155" i="38"/>
  <c r="B154" i="38"/>
  <c r="B153" i="38" s="1"/>
  <c r="D153" i="38"/>
  <c r="C153" i="38"/>
  <c r="B152" i="38"/>
  <c r="B151" i="38"/>
  <c r="B150" i="38"/>
  <c r="B149" i="38" s="1"/>
  <c r="D149" i="38"/>
  <c r="C149" i="38"/>
  <c r="B148" i="38"/>
  <c r="B147" i="38" s="1"/>
  <c r="D147" i="38"/>
  <c r="C147" i="38"/>
  <c r="B146" i="38"/>
  <c r="B145" i="38" s="1"/>
  <c r="D145" i="38"/>
  <c r="C145" i="38"/>
  <c r="B144" i="38"/>
  <c r="B143" i="38"/>
  <c r="D142" i="38"/>
  <c r="C142" i="38"/>
  <c r="B142" i="38"/>
  <c r="B141" i="38"/>
  <c r="B140" i="38"/>
  <c r="B139" i="38"/>
  <c r="B138" i="38"/>
  <c r="B137" i="38"/>
  <c r="D136" i="38"/>
  <c r="C136" i="38"/>
  <c r="B136" i="38"/>
  <c r="B132" i="38" s="1"/>
  <c r="E11" i="71" s="1"/>
  <c r="F11" i="71" s="1"/>
  <c r="B135" i="38"/>
  <c r="B134" i="38"/>
  <c r="B133" i="38" s="1"/>
  <c r="D133" i="38"/>
  <c r="C133" i="38"/>
  <c r="C132" i="38" s="1"/>
  <c r="D132" i="38"/>
  <c r="B131" i="38"/>
  <c r="D130" i="38"/>
  <c r="C130" i="38"/>
  <c r="B130" i="38"/>
  <c r="B129" i="38"/>
  <c r="B128" i="38"/>
  <c r="B127" i="38" s="1"/>
  <c r="D127" i="38"/>
  <c r="C127" i="38"/>
  <c r="B126" i="38"/>
  <c r="B125" i="38"/>
  <c r="B124" i="38"/>
  <c r="B123" i="38"/>
  <c r="B122" i="38"/>
  <c r="B121" i="38"/>
  <c r="B120" i="38"/>
  <c r="B119" i="38"/>
  <c r="B118" i="38"/>
  <c r="B117" i="38" s="1"/>
  <c r="D117" i="38"/>
  <c r="C117" i="38"/>
  <c r="B116" i="38"/>
  <c r="B115" i="38"/>
  <c r="B114" i="38"/>
  <c r="B112" i="38" s="1"/>
  <c r="B111" i="38" s="1"/>
  <c r="E10" i="71" s="1"/>
  <c r="F10" i="71" s="1"/>
  <c r="D112" i="38"/>
  <c r="C112" i="38"/>
  <c r="C111" i="38" s="1"/>
  <c r="D111" i="38"/>
  <c r="B110" i="38"/>
  <c r="B109" i="38"/>
  <c r="B108" i="38" s="1"/>
  <c r="B107" i="38" s="1"/>
  <c r="D108" i="38"/>
  <c r="C108" i="38"/>
  <c r="C107" i="38" s="1"/>
  <c r="D107" i="38"/>
  <c r="B106" i="38"/>
  <c r="D105" i="38"/>
  <c r="B105" i="38" s="1"/>
  <c r="C105" i="38"/>
  <c r="B104" i="38"/>
  <c r="D103" i="38"/>
  <c r="B103" i="38" s="1"/>
  <c r="B102" i="38"/>
  <c r="B101" i="38"/>
  <c r="B100" i="38"/>
  <c r="D99" i="38"/>
  <c r="C99" i="38"/>
  <c r="B99" i="38" s="1"/>
  <c r="B98" i="38"/>
  <c r="B97" i="38"/>
  <c r="B96" i="38"/>
  <c r="D95" i="38"/>
  <c r="C95" i="38"/>
  <c r="B95" i="38" s="1"/>
  <c r="B94" i="38"/>
  <c r="B93" i="38"/>
  <c r="B92" i="38"/>
  <c r="B91" i="38"/>
  <c r="B90" i="38"/>
  <c r="D89" i="38"/>
  <c r="C89" i="38"/>
  <c r="B89" i="38" s="1"/>
  <c r="B88" i="38"/>
  <c r="B87" i="38"/>
  <c r="B86" i="38"/>
  <c r="D85" i="38"/>
  <c r="C85" i="38"/>
  <c r="B85" i="38" s="1"/>
  <c r="B84" i="38"/>
  <c r="B83" i="38"/>
  <c r="B82" i="38"/>
  <c r="B81" i="38"/>
  <c r="D80" i="38"/>
  <c r="B80" i="38" s="1"/>
  <c r="C80" i="38"/>
  <c r="B79" i="38"/>
  <c r="B78" i="38"/>
  <c r="B77" i="38"/>
  <c r="B76" i="38"/>
  <c r="D75" i="38"/>
  <c r="C75" i="38"/>
  <c r="B75" i="38" s="1"/>
  <c r="B74" i="38"/>
  <c r="B73" i="38"/>
  <c r="B72" i="38"/>
  <c r="B71" i="38"/>
  <c r="D70" i="38"/>
  <c r="C70" i="38"/>
  <c r="B70" i="38"/>
  <c r="B69" i="38"/>
  <c r="B68" i="38"/>
  <c r="B67" i="38"/>
  <c r="D66" i="38"/>
  <c r="B66" i="38" s="1"/>
  <c r="C66" i="38"/>
  <c r="B65" i="38"/>
  <c r="B64" i="38"/>
  <c r="D63" i="38"/>
  <c r="C63" i="38"/>
  <c r="B63" i="38" s="1"/>
  <c r="B62" i="38"/>
  <c r="B61" i="38"/>
  <c r="D60" i="38"/>
  <c r="C60" i="38"/>
  <c r="B60" i="38"/>
  <c r="B59" i="38"/>
  <c r="B58" i="38"/>
  <c r="B57" i="38"/>
  <c r="B56" i="38"/>
  <c r="D55" i="38"/>
  <c r="C55" i="38"/>
  <c r="B55" i="38" s="1"/>
  <c r="B54" i="38"/>
  <c r="B53" i="38"/>
  <c r="B52" i="38"/>
  <c r="B51" i="38"/>
  <c r="B50" i="38"/>
  <c r="D49" i="38"/>
  <c r="C49" i="38"/>
  <c r="B49" i="38" s="1"/>
  <c r="B48" i="38"/>
  <c r="D47" i="38"/>
  <c r="C47" i="38"/>
  <c r="B47" i="38" s="1"/>
  <c r="B46" i="38"/>
  <c r="B45" i="38"/>
  <c r="D44" i="38"/>
  <c r="C44" i="38"/>
  <c r="B44" i="38"/>
  <c r="B43" i="38"/>
  <c r="B42" i="38"/>
  <c r="B41" i="38"/>
  <c r="B40" i="38"/>
  <c r="B39" i="38"/>
  <c r="D38" i="38"/>
  <c r="C38" i="38"/>
  <c r="B38" i="38"/>
  <c r="B37" i="38"/>
  <c r="B36" i="38"/>
  <c r="B35" i="38"/>
  <c r="B34" i="38"/>
  <c r="B33" i="38"/>
  <c r="D32" i="38"/>
  <c r="C32" i="38"/>
  <c r="B32" i="38"/>
  <c r="B31" i="38"/>
  <c r="B30" i="38"/>
  <c r="B29" i="38"/>
  <c r="B28" i="38"/>
  <c r="B27" i="38"/>
  <c r="B26" i="38"/>
  <c r="D25" i="38"/>
  <c r="C25" i="38"/>
  <c r="B25" i="38" s="1"/>
  <c r="B24" i="38"/>
  <c r="B23" i="38"/>
  <c r="B22" i="38"/>
  <c r="B21" i="38"/>
  <c r="B20" i="38"/>
  <c r="D19" i="38"/>
  <c r="C19" i="38"/>
  <c r="B19" i="38" s="1"/>
  <c r="B18" i="38"/>
  <c r="B17" i="38"/>
  <c r="B16" i="38"/>
  <c r="B15" i="38"/>
  <c r="D14" i="38"/>
  <c r="C14" i="38"/>
  <c r="B14" i="38"/>
  <c r="B13" i="38"/>
  <c r="B12" i="38"/>
  <c r="B11" i="38"/>
  <c r="B10" i="38"/>
  <c r="B9" i="38"/>
  <c r="B8" i="38"/>
  <c r="D7" i="38"/>
  <c r="C7" i="38"/>
  <c r="B7" i="38" s="1"/>
  <c r="C6" i="38"/>
  <c r="B36" i="71"/>
  <c r="E34" i="71"/>
  <c r="B33" i="71"/>
  <c r="E32" i="71"/>
  <c r="B32" i="71"/>
  <c r="B31" i="71"/>
  <c r="B29" i="71" s="1"/>
  <c r="E28" i="71"/>
  <c r="E25" i="71"/>
  <c r="B22" i="71"/>
  <c r="F19" i="71"/>
  <c r="B17" i="71"/>
  <c r="B6" i="71" s="1"/>
  <c r="E13" i="71"/>
  <c r="E9" i="71"/>
  <c r="B8" i="71"/>
  <c r="B7" i="71"/>
  <c r="I11" i="21"/>
  <c r="B11" i="21"/>
  <c r="I7" i="21"/>
  <c r="O12" i="48"/>
  <c r="N11" i="48"/>
  <c r="M11" i="48"/>
  <c r="L11" i="48"/>
  <c r="L5" i="48" s="1"/>
  <c r="K11" i="48"/>
  <c r="J11" i="48"/>
  <c r="B11" i="48"/>
  <c r="H8" i="48"/>
  <c r="H7" i="48"/>
  <c r="G7" i="48"/>
  <c r="H6" i="48"/>
  <c r="F6" i="48"/>
  <c r="G6" i="48" s="1"/>
  <c r="E6" i="48"/>
  <c r="D6" i="48"/>
  <c r="D5" i="48" s="1"/>
  <c r="C6" i="48"/>
  <c r="B6" i="48"/>
  <c r="B5" i="48" s="1"/>
  <c r="N5" i="48"/>
  <c r="P5" i="48" s="1"/>
  <c r="K5" i="48"/>
  <c r="J5" i="48"/>
  <c r="E5" i="48"/>
  <c r="C5" i="48"/>
  <c r="D6" i="62"/>
  <c r="B6" i="62"/>
  <c r="B48" i="85"/>
  <c r="B41" i="85" s="1"/>
  <c r="B40" i="85"/>
  <c r="B37" i="85"/>
  <c r="B36" i="85" s="1"/>
  <c r="B30" i="85"/>
  <c r="B27" i="85"/>
  <c r="B25" i="85"/>
  <c r="B24" i="85" s="1"/>
  <c r="B22" i="85"/>
  <c r="B19" i="85"/>
  <c r="B18" i="85" s="1"/>
  <c r="B16" i="85"/>
  <c r="B13" i="85"/>
  <c r="B10" i="85"/>
  <c r="B9" i="85" s="1"/>
  <c r="B7" i="85"/>
  <c r="B6" i="85" s="1"/>
  <c r="B5" i="85" s="1"/>
  <c r="H25" i="33"/>
  <c r="G25" i="33"/>
  <c r="G23" i="33"/>
  <c r="G22" i="33"/>
  <c r="F22" i="33"/>
  <c r="E22" i="33"/>
  <c r="D22" i="33"/>
  <c r="C22" i="33"/>
  <c r="H21" i="33"/>
  <c r="G21" i="33"/>
  <c r="O20" i="33"/>
  <c r="G20" i="33"/>
  <c r="F20" i="33"/>
  <c r="E20" i="33"/>
  <c r="D20" i="33"/>
  <c r="C20" i="33"/>
  <c r="C5" i="33" s="1"/>
  <c r="B20" i="33"/>
  <c r="N19" i="33"/>
  <c r="M19" i="33"/>
  <c r="O19" i="33" s="1"/>
  <c r="L19" i="33"/>
  <c r="K19" i="33"/>
  <c r="J19" i="33"/>
  <c r="O15" i="33"/>
  <c r="P13" i="33"/>
  <c r="O13" i="33"/>
  <c r="P12" i="33"/>
  <c r="O12" i="33"/>
  <c r="P10" i="33"/>
  <c r="O10" i="33"/>
  <c r="P9" i="33"/>
  <c r="O9" i="33"/>
  <c r="P7" i="33"/>
  <c r="O7" i="33"/>
  <c r="O6" i="33"/>
  <c r="N6" i="33"/>
  <c r="P6" i="33" s="1"/>
  <c r="M6" i="33"/>
  <c r="L6" i="33"/>
  <c r="K6" i="33"/>
  <c r="K5" i="33" s="1"/>
  <c r="J6" i="33"/>
  <c r="J5" i="33" s="1"/>
  <c r="H6" i="33"/>
  <c r="G6" i="33"/>
  <c r="F6" i="33"/>
  <c r="F5" i="33" s="1"/>
  <c r="E6" i="33"/>
  <c r="E5" i="33" s="1"/>
  <c r="D6" i="33"/>
  <c r="C6" i="33"/>
  <c r="B6" i="33"/>
  <c r="B5" i="33" s="1"/>
  <c r="M5" i="33"/>
  <c r="L5" i="33"/>
  <c r="H5" i="33"/>
  <c r="D5" i="33"/>
  <c r="B23" i="32"/>
  <c r="B14" i="32"/>
  <c r="B6" i="32" s="1"/>
  <c r="B5" i="32" s="1"/>
  <c r="B429" i="94"/>
  <c r="B427" i="94"/>
  <c r="B426" i="94" s="1"/>
  <c r="B424" i="94"/>
  <c r="B423" i="94" s="1"/>
  <c r="B418" i="94"/>
  <c r="B416" i="94"/>
  <c r="B413" i="94"/>
  <c r="B407" i="94"/>
  <c r="B406" i="94"/>
  <c r="B404" i="94"/>
  <c r="B403" i="94" s="1"/>
  <c r="B400" i="94"/>
  <c r="B394" i="94"/>
  <c r="B393" i="94" s="1"/>
  <c r="B390" i="94"/>
  <c r="B389" i="94" s="1"/>
  <c r="B387" i="94"/>
  <c r="B385" i="94"/>
  <c r="B383" i="94"/>
  <c r="B380" i="94"/>
  <c r="B378" i="94"/>
  <c r="B376" i="94"/>
  <c r="B373" i="94"/>
  <c r="B370" i="94"/>
  <c r="B367" i="94"/>
  <c r="B365" i="94"/>
  <c r="B364" i="94"/>
  <c r="B362" i="94"/>
  <c r="B360" i="94"/>
  <c r="B354" i="94"/>
  <c r="B353" i="94"/>
  <c r="B350" i="94"/>
  <c r="B348" i="94"/>
  <c r="B345" i="94"/>
  <c r="B342" i="94"/>
  <c r="B341" i="94" s="1"/>
  <c r="B339" i="94"/>
  <c r="B337" i="94"/>
  <c r="B335" i="94"/>
  <c r="B331" i="94"/>
  <c r="B330" i="94" s="1"/>
  <c r="B328" i="94"/>
  <c r="B326" i="94"/>
  <c r="B321" i="94"/>
  <c r="B318" i="94"/>
  <c r="B317" i="94" s="1"/>
  <c r="B315" i="94"/>
  <c r="B313" i="94"/>
  <c r="B308" i="94"/>
  <c r="B306" i="94"/>
  <c r="B303" i="94"/>
  <c r="B301" i="94"/>
  <c r="B296" i="94"/>
  <c r="B293" i="94"/>
  <c r="B291" i="94"/>
  <c r="B282" i="94"/>
  <c r="B279" i="94"/>
  <c r="B273" i="94"/>
  <c r="B271" i="94"/>
  <c r="B270" i="94" s="1"/>
  <c r="B268" i="94"/>
  <c r="B263" i="94"/>
  <c r="B261" i="94"/>
  <c r="B259" i="94"/>
  <c r="B256" i="94"/>
  <c r="B254" i="94"/>
  <c r="B252" i="94"/>
  <c r="B244" i="94"/>
  <c r="B241" i="94"/>
  <c r="B235" i="94"/>
  <c r="B229" i="94"/>
  <c r="B225" i="94"/>
  <c r="B218" i="94"/>
  <c r="B212" i="94"/>
  <c r="B203" i="94"/>
  <c r="B202" i="94" s="1"/>
  <c r="B200" i="94"/>
  <c r="B198" i="94"/>
  <c r="B195" i="94"/>
  <c r="B191" i="94"/>
  <c r="B181" i="94"/>
  <c r="B178" i="94"/>
  <c r="B174" i="94"/>
  <c r="B167" i="94" s="1"/>
  <c r="B172" i="94"/>
  <c r="B168" i="94"/>
  <c r="B165" i="94"/>
  <c r="B162" i="94"/>
  <c r="B159" i="94"/>
  <c r="B157" i="94"/>
  <c r="B155" i="94"/>
  <c r="B152" i="94"/>
  <c r="B145" i="94"/>
  <c r="B142" i="94"/>
  <c r="B141" i="94"/>
  <c r="B139" i="94"/>
  <c r="B136" i="94"/>
  <c r="B126" i="94"/>
  <c r="B121" i="94"/>
  <c r="B120" i="94" s="1"/>
  <c r="B114" i="94"/>
  <c r="B113" i="94"/>
  <c r="B111" i="94"/>
  <c r="B109" i="94"/>
  <c r="B106" i="94"/>
  <c r="B102" i="94"/>
  <c r="B96" i="94"/>
  <c r="B92" i="94"/>
  <c r="B88" i="94"/>
  <c r="B83" i="94"/>
  <c r="B78" i="94"/>
  <c r="B74" i="94"/>
  <c r="B70" i="94"/>
  <c r="B68" i="94"/>
  <c r="B65" i="94"/>
  <c r="B60" i="94"/>
  <c r="B53" i="94"/>
  <c r="B48" i="94"/>
  <c r="B46" i="94"/>
  <c r="B44" i="94"/>
  <c r="B39" i="94"/>
  <c r="B33" i="94"/>
  <c r="B25" i="94"/>
  <c r="B19" i="94"/>
  <c r="B14" i="94"/>
  <c r="B7" i="94"/>
  <c r="B6" i="94" s="1"/>
  <c r="M35" i="26"/>
  <c r="L35" i="26"/>
  <c r="K35" i="26"/>
  <c r="J35" i="26"/>
  <c r="F35" i="26"/>
  <c r="E35" i="26"/>
  <c r="D35" i="26"/>
  <c r="C35" i="26"/>
  <c r="M32" i="26"/>
  <c r="L32" i="26"/>
  <c r="K32" i="26"/>
  <c r="J32" i="26"/>
  <c r="F32" i="26"/>
  <c r="E32" i="26"/>
  <c r="E31" i="26" s="1"/>
  <c r="D32" i="26"/>
  <c r="D31" i="26" s="1"/>
  <c r="C32" i="26"/>
  <c r="N31" i="26"/>
  <c r="M31" i="26"/>
  <c r="F31" i="26"/>
  <c r="C31" i="26"/>
  <c r="M30" i="26"/>
  <c r="N30" i="26" s="1"/>
  <c r="N29" i="26"/>
  <c r="M29" i="26"/>
  <c r="M27" i="26"/>
  <c r="N27" i="26" s="1"/>
  <c r="O26" i="26"/>
  <c r="N26" i="26"/>
  <c r="M26" i="26"/>
  <c r="M25" i="26"/>
  <c r="N25" i="26" s="1"/>
  <c r="G25" i="26"/>
  <c r="F25" i="26"/>
  <c r="C23" i="71" s="1"/>
  <c r="N24" i="26"/>
  <c r="M24" i="26"/>
  <c r="G24" i="26"/>
  <c r="F24" i="26"/>
  <c r="C22" i="71" s="1"/>
  <c r="M23" i="26"/>
  <c r="F23" i="26"/>
  <c r="G23" i="26" s="1"/>
  <c r="M22" i="26"/>
  <c r="N22" i="26" s="1"/>
  <c r="F22" i="26"/>
  <c r="N21" i="26"/>
  <c r="M21" i="26"/>
  <c r="F21" i="26"/>
  <c r="C19" i="71" s="1"/>
  <c r="M20" i="26"/>
  <c r="N20" i="26" s="1"/>
  <c r="F20" i="26"/>
  <c r="F19" i="26" s="1"/>
  <c r="N19" i="26"/>
  <c r="M19" i="26"/>
  <c r="E19" i="26"/>
  <c r="D19" i="26"/>
  <c r="C19" i="26"/>
  <c r="M18" i="26"/>
  <c r="N18" i="26" s="1"/>
  <c r="F18" i="26"/>
  <c r="G18" i="26" s="1"/>
  <c r="N17" i="26"/>
  <c r="M17" i="26"/>
  <c r="F17" i="26"/>
  <c r="C15" i="71" s="1"/>
  <c r="N16" i="26"/>
  <c r="M16" i="26"/>
  <c r="O15" i="26"/>
  <c r="M15" i="26"/>
  <c r="N15" i="26" s="1"/>
  <c r="G15" i="26"/>
  <c r="F15" i="26"/>
  <c r="C14" i="71" s="1"/>
  <c r="M14" i="26"/>
  <c r="N14" i="26" s="1"/>
  <c r="G14" i="26"/>
  <c r="F14" i="26"/>
  <c r="C13" i="71" s="1"/>
  <c r="O13" i="26"/>
  <c r="M13" i="26"/>
  <c r="N13" i="26" s="1"/>
  <c r="G13" i="26"/>
  <c r="F13" i="26"/>
  <c r="C12" i="71" s="1"/>
  <c r="M12" i="26"/>
  <c r="N12" i="26" s="1"/>
  <c r="G12" i="26"/>
  <c r="F12" i="26"/>
  <c r="C11" i="71" s="1"/>
  <c r="O11" i="26"/>
  <c r="M11" i="26"/>
  <c r="N11" i="26" s="1"/>
  <c r="H11" i="26"/>
  <c r="F11" i="26"/>
  <c r="N10" i="26"/>
  <c r="M10" i="26"/>
  <c r="F10" i="26"/>
  <c r="C10" i="71" s="1"/>
  <c r="N9" i="26"/>
  <c r="M9" i="26"/>
  <c r="H9" i="26"/>
  <c r="F9" i="26"/>
  <c r="C9" i="71" s="1"/>
  <c r="M8" i="26"/>
  <c r="F8" i="26"/>
  <c r="C8" i="71" s="1"/>
  <c r="N7" i="26"/>
  <c r="M7" i="26"/>
  <c r="F7" i="26"/>
  <c r="C7" i="71" s="1"/>
  <c r="E7" i="26"/>
  <c r="D7" i="26"/>
  <c r="C7" i="26"/>
  <c r="M6" i="26"/>
  <c r="N6" i="26" s="1"/>
  <c r="L6" i="26"/>
  <c r="K6" i="26"/>
  <c r="K5" i="26" s="1"/>
  <c r="J6" i="26"/>
  <c r="E6" i="26"/>
  <c r="D6" i="26"/>
  <c r="D5" i="26" s="1"/>
  <c r="C6" i="26"/>
  <c r="L5" i="26"/>
  <c r="J5" i="26"/>
  <c r="E5" i="26"/>
  <c r="C5" i="26"/>
  <c r="D31" i="58"/>
  <c r="D30" i="58"/>
  <c r="O31" i="26" s="1"/>
  <c r="D29" i="58"/>
  <c r="O30" i="26" s="1"/>
  <c r="D28" i="58"/>
  <c r="O29" i="26" s="1"/>
  <c r="D26" i="58"/>
  <c r="O27" i="26" s="1"/>
  <c r="D24" i="58"/>
  <c r="O25" i="26" s="1"/>
  <c r="D23" i="58"/>
  <c r="O24" i="26" s="1"/>
  <c r="D22" i="58"/>
  <c r="O23" i="26" s="1"/>
  <c r="D21" i="58"/>
  <c r="O22" i="26" s="1"/>
  <c r="D20" i="58"/>
  <c r="O21" i="26" s="1"/>
  <c r="D19" i="58"/>
  <c r="O20" i="26" s="1"/>
  <c r="D18" i="58"/>
  <c r="O19" i="26" s="1"/>
  <c r="D17" i="58"/>
  <c r="O18" i="26" s="1"/>
  <c r="D16" i="58"/>
  <c r="O17" i="26" s="1"/>
  <c r="D15" i="58"/>
  <c r="O16" i="26" s="1"/>
  <c r="D14" i="58"/>
  <c r="D13" i="58"/>
  <c r="O14" i="26" s="1"/>
  <c r="D12" i="58"/>
  <c r="D11" i="58"/>
  <c r="O12" i="26" s="1"/>
  <c r="D10" i="58"/>
  <c r="D9" i="58"/>
  <c r="O10" i="26" s="1"/>
  <c r="D8" i="58"/>
  <c r="O9" i="26" s="1"/>
  <c r="D6" i="58"/>
  <c r="O7" i="26" s="1"/>
  <c r="C5" i="58"/>
  <c r="D5" i="58" s="1"/>
  <c r="O6" i="26" s="1"/>
  <c r="B5" i="58"/>
  <c r="F25" i="57"/>
  <c r="F23" i="57"/>
  <c r="H25" i="26" s="1"/>
  <c r="F22" i="57"/>
  <c r="H24" i="26" s="1"/>
  <c r="F21" i="57"/>
  <c r="H23" i="26" s="1"/>
  <c r="F20" i="57"/>
  <c r="H22" i="26" s="1"/>
  <c r="F19" i="57"/>
  <c r="H21" i="26" s="1"/>
  <c r="F18" i="57"/>
  <c r="H20" i="26" s="1"/>
  <c r="E17" i="57"/>
  <c r="F17" i="57" s="1"/>
  <c r="H19" i="26" s="1"/>
  <c r="D17" i="57"/>
  <c r="C17" i="57"/>
  <c r="B17" i="57"/>
  <c r="F16" i="57"/>
  <c r="H18" i="26" s="1"/>
  <c r="F15" i="57"/>
  <c r="H17" i="26" s="1"/>
  <c r="F14" i="57"/>
  <c r="F13" i="57"/>
  <c r="H15" i="26" s="1"/>
  <c r="F12" i="57"/>
  <c r="H14" i="26" s="1"/>
  <c r="F11" i="57"/>
  <c r="H12" i="26" s="1"/>
  <c r="F9" i="57"/>
  <c r="H10" i="26" s="1"/>
  <c r="F8" i="57"/>
  <c r="F7" i="57"/>
  <c r="H8" i="26" s="1"/>
  <c r="E6" i="57"/>
  <c r="E5" i="57" s="1"/>
  <c r="F5" i="57" s="1"/>
  <c r="H6" i="26" s="1"/>
  <c r="D6" i="57"/>
  <c r="C6" i="57"/>
  <c r="C5" i="57" s="1"/>
  <c r="B6" i="57"/>
  <c r="D5" i="57"/>
  <c r="B5" i="57"/>
  <c r="E18" i="93"/>
  <c r="E12" i="93"/>
  <c r="C12" i="93"/>
  <c r="E6" i="93"/>
  <c r="E5" i="93" s="1"/>
  <c r="C6" i="93"/>
  <c r="C5" i="93"/>
  <c r="C17" i="71" l="1"/>
  <c r="G19" i="26"/>
  <c r="F6" i="26"/>
  <c r="F6" i="57"/>
  <c r="H7" i="26" s="1"/>
  <c r="M5" i="26"/>
  <c r="N5" i="26" s="1"/>
  <c r="G8" i="26"/>
  <c r="G9" i="26"/>
  <c r="H13" i="26"/>
  <c r="G17" i="26"/>
  <c r="G21" i="26"/>
  <c r="B375" i="94"/>
  <c r="G5" i="33"/>
  <c r="O11" i="48"/>
  <c r="M5" i="48"/>
  <c r="O5" i="48" s="1"/>
  <c r="C16" i="71"/>
  <c r="F25" i="71"/>
  <c r="D6" i="38"/>
  <c r="C169" i="38"/>
  <c r="C188" i="38"/>
  <c r="B205" i="38"/>
  <c r="B188" i="38" s="1"/>
  <c r="E14" i="71" s="1"/>
  <c r="F14" i="71" s="1"/>
  <c r="D257" i="38"/>
  <c r="F24" i="71"/>
  <c r="C20" i="71"/>
  <c r="G22" i="26"/>
  <c r="B180" i="94"/>
  <c r="B5" i="94" s="1"/>
  <c r="B5" i="71"/>
  <c r="C6" i="71"/>
  <c r="C21" i="71"/>
  <c r="B321" i="38"/>
  <c r="B314" i="38" s="1"/>
  <c r="E17" i="71" s="1"/>
  <c r="F17" i="71" s="1"/>
  <c r="D314" i="38"/>
  <c r="B385" i="38"/>
  <c r="B375" i="38" s="1"/>
  <c r="E27" i="71" s="1"/>
  <c r="F27" i="71" s="1"/>
  <c r="D375" i="38"/>
  <c r="G7" i="26"/>
  <c r="G10" i="26"/>
  <c r="F13" i="71"/>
  <c r="B6" i="38"/>
  <c r="B257" i="38"/>
  <c r="E15" i="71" s="1"/>
  <c r="F15" i="71" s="1"/>
  <c r="B323" i="38"/>
  <c r="E18" i="71" s="1"/>
  <c r="F18" i="71" s="1"/>
  <c r="C353" i="38"/>
  <c r="C18" i="71"/>
  <c r="G20" i="26"/>
  <c r="B382" i="94"/>
  <c r="F9" i="71"/>
  <c r="C158" i="38"/>
  <c r="C5" i="38" s="1"/>
  <c r="B163" i="38"/>
  <c r="B158" i="38" s="1"/>
  <c r="E12" i="71" s="1"/>
  <c r="F12" i="71" s="1"/>
  <c r="B267" i="38"/>
  <c r="F20" i="71"/>
  <c r="B390" i="38"/>
  <c r="C389" i="38"/>
  <c r="B389" i="38" s="1"/>
  <c r="E30" i="71" s="1"/>
  <c r="F30" i="71" s="1"/>
  <c r="F31" i="71"/>
  <c r="B5" i="7"/>
  <c r="N5" i="33"/>
  <c r="F5" i="48"/>
  <c r="G5" i="48" s="1"/>
  <c r="P5" i="33" l="1"/>
  <c r="O5" i="33"/>
  <c r="E7" i="71"/>
  <c r="B5" i="38"/>
  <c r="F6" i="38" s="1"/>
  <c r="D5" i="38"/>
  <c r="F5" i="26"/>
  <c r="G5" i="26" s="1"/>
  <c r="G6" i="26"/>
  <c r="E6" i="71" l="1"/>
  <c r="F7" i="71"/>
  <c r="F6" i="71" l="1"/>
  <c r="E5" i="71"/>
</calcChain>
</file>

<file path=xl/sharedStrings.xml><?xml version="1.0" encoding="utf-8"?>
<sst xmlns="http://schemas.openxmlformats.org/spreadsheetml/2006/main" count="1785" uniqueCount="958">
  <si>
    <t>表1</t>
  </si>
  <si>
    <t>2020年渝中区财政收支执行总表</t>
  </si>
  <si>
    <t>单位：万元</t>
  </si>
  <si>
    <t>收      入</t>
  </si>
  <si>
    <t>执行数</t>
  </si>
  <si>
    <t>支      出</t>
  </si>
  <si>
    <t>总  计</t>
  </si>
  <si>
    <t>本级收入合计</t>
  </si>
  <si>
    <t>本级支出合计</t>
  </si>
  <si>
    <t>一、一般公共预算收入</t>
  </si>
  <si>
    <t>一、一般公共预算支出</t>
  </si>
  <si>
    <t>二、政府性基金预算收入</t>
  </si>
  <si>
    <t>二、政府性基金预算支出</t>
  </si>
  <si>
    <t>三、国有资本经营预算收入</t>
  </si>
  <si>
    <t>三、国有资本经营预算支出</t>
  </si>
  <si>
    <t>四、社会保险基金预算收入</t>
  </si>
  <si>
    <t>四、社会保险基金预算支出</t>
  </si>
  <si>
    <t>转移性收入合计</t>
  </si>
  <si>
    <t>转移性支出合计</t>
  </si>
  <si>
    <t>一、一般公共预算</t>
  </si>
  <si>
    <t>二、政府性基金预算</t>
  </si>
  <si>
    <t>三、国有资本经营预算</t>
  </si>
  <si>
    <t>四、社会保险基金预算</t>
  </si>
  <si>
    <t>结转下年</t>
  </si>
  <si>
    <t>表2</t>
  </si>
  <si>
    <t>2020年渝中区财政预算收入执行表</t>
  </si>
  <si>
    <t>项   目</t>
  </si>
  <si>
    <t>2019年执行数</t>
  </si>
  <si>
    <t>年初预算</t>
  </si>
  <si>
    <t>调整预算数</t>
  </si>
  <si>
    <t>增长%</t>
  </si>
  <si>
    <t xml:space="preserve">  税收收入</t>
  </si>
  <si>
    <t>　　增值税</t>
  </si>
  <si>
    <t>　　企业所得税</t>
  </si>
  <si>
    <t>　　个人所得税</t>
  </si>
  <si>
    <t>　　资源税</t>
  </si>
  <si>
    <t>　　城市维护建设税</t>
  </si>
  <si>
    <t>　　房产税</t>
  </si>
  <si>
    <t>　　印花税</t>
  </si>
  <si>
    <t>　　城镇土地使用税</t>
  </si>
  <si>
    <t>　　土地增值税</t>
  </si>
  <si>
    <t>　　契税等其他税收</t>
  </si>
  <si>
    <t xml:space="preserve">  非税收入</t>
  </si>
  <si>
    <t xml:space="preserve">         教育费附加</t>
  </si>
  <si>
    <t xml:space="preserve">         残疾人保障金等专项收入</t>
  </si>
  <si>
    <t xml:space="preserve">         行政事业性收费</t>
  </si>
  <si>
    <t xml:space="preserve">         罚没收入</t>
  </si>
  <si>
    <t xml:space="preserve">         国有资源有偿使用收入</t>
  </si>
  <si>
    <t xml:space="preserve">         捐赠及其他收入</t>
  </si>
  <si>
    <t>表3</t>
  </si>
  <si>
    <t>2020年渝中区财政预算支出执行表</t>
  </si>
  <si>
    <t>支出</t>
  </si>
  <si>
    <t>2019年决算数</t>
  </si>
  <si>
    <t>增幅</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</si>
  <si>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</si>
  <si>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</si>
  <si>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</si>
  <si>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</si>
  <si>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</si>
  <si>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</si>
  <si>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</si>
  <si>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</si>
  <si>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</si>
  <si>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</si>
  <si>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</si>
  <si>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</si>
  <si>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</si>
  <si>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</si>
  <si>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</si>
  <si>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</si>
  <si>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</si>
  <si>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</si>
  <si>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</si>
  <si>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</si>
  <si>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 xml:space="preserve">  灾害防治及应急管理支出</t>
  </si>
  <si>
    <t>其他支出</t>
  </si>
  <si>
    <t>债务付息支出</t>
  </si>
  <si>
    <t>债务发行费用支出</t>
  </si>
  <si>
    <t>表4</t>
  </si>
  <si>
    <t>2020年渝中区一般公共预算收支执行表</t>
  </si>
  <si>
    <t>预算数</t>
  </si>
  <si>
    <t>调整
预算数</t>
  </si>
  <si>
    <t>变动
预算数</t>
  </si>
  <si>
    <t>执行数
为变动
预算%</t>
  </si>
  <si>
    <t>执行数比
上年决算
数增长%</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</si>
  <si>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</si>
  <si>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</si>
  <si>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</si>
  <si>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</si>
  <si>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</si>
  <si>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</si>
  <si>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</si>
  <si>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</si>
  <si>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</si>
  <si>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</si>
  <si>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</si>
  <si>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</si>
  <si>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</si>
  <si>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</si>
  <si>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</si>
  <si>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</si>
  <si>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</si>
  <si>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</si>
  <si>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环境保护税</t>
  </si>
  <si>
    <t>十、节能环保支出</t>
  </si>
  <si>
    <t xml:space="preserve">    土地增值税</t>
  </si>
  <si>
    <t>十一、城乡社区支出</t>
  </si>
  <si>
    <t xml:space="preserve">    契税及其他税收收入</t>
  </si>
  <si>
    <t>十二、农林水支出</t>
  </si>
  <si>
    <t>二、非税收入</t>
  </si>
  <si>
    <t>十三、交通运输支出</t>
  </si>
  <si>
    <t xml:space="preserve">    教育费附加</t>
  </si>
  <si>
    <t>十四、资源勘探工业信息等支出</t>
  </si>
  <si>
    <t xml:space="preserve">    残疾人保障金</t>
  </si>
  <si>
    <t>十五、商业服务业等支出</t>
  </si>
  <si>
    <t xml:space="preserve">    行政事业性收费收入</t>
  </si>
  <si>
    <t>十六、金融支出</t>
  </si>
  <si>
    <t xml:space="preserve">    罚没收入</t>
  </si>
  <si>
    <t>十七、援助其他地区支出</t>
  </si>
  <si>
    <t xml:space="preserve">    国有资源(资产)有偿使用收入</t>
  </si>
  <si>
    <t>十八、自然资源海洋气象等支出</t>
  </si>
  <si>
    <t xml:space="preserve">    捐赠收入及其他收入</t>
  </si>
  <si>
    <t>十九、住房保障支出</t>
  </si>
  <si>
    <t>二十、粮油物资储备支出</t>
  </si>
  <si>
    <t>二十一、灾害防治及应急管理支出</t>
  </si>
  <si>
    <t>二十二、预备费</t>
  </si>
  <si>
    <t>二十三、其他支出</t>
  </si>
  <si>
    <t>二十四、债务付息支出</t>
  </si>
  <si>
    <t>二十五、债务发行费用支出</t>
  </si>
  <si>
    <t>一、上级补助收入（详见表6）</t>
  </si>
  <si>
    <t>二、动用预算稳定调节基金</t>
  </si>
  <si>
    <t>一、上解支出（详见表6）</t>
  </si>
  <si>
    <t>三、调入资金</t>
  </si>
  <si>
    <t>二、安排预算稳定调节基金</t>
  </si>
  <si>
    <t xml:space="preserve">四、地方政府债务收入 </t>
  </si>
  <si>
    <t xml:space="preserve">三、地方政府债务转贷支出 </t>
  </si>
  <si>
    <t xml:space="preserve">    地方政府债券收入(新增）</t>
  </si>
  <si>
    <t xml:space="preserve">    地方政府债券转贷支出（新增）</t>
  </si>
  <si>
    <t xml:space="preserve">    地方政府债券收入(再融资）</t>
  </si>
  <si>
    <t xml:space="preserve">    地方政府债券转贷支出（再融资）</t>
  </si>
  <si>
    <t xml:space="preserve">    地方政府外债借款收入</t>
  </si>
  <si>
    <t xml:space="preserve">    地方政府外债借款转贷支出</t>
  </si>
  <si>
    <t>五、上年结转</t>
  </si>
  <si>
    <t xml:space="preserve">注：1.本表直观反映2020年一般公共预算收入与支出的平衡关系。
    2.收入总计（本级收入合计+转移性收入合计）=支出总计（本级支出合计+转移性支出合计+结转下年）。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
   </t>
  </si>
  <si>
    <t>表5</t>
  </si>
  <si>
    <t>2020年渝中区一般公共预算本级支出执行表</t>
  </si>
  <si>
    <t>支        出</t>
  </si>
  <si>
    <r>
      <rPr>
        <sz val="12"/>
        <rFont val="黑体"/>
        <family val="3"/>
        <charset val="134"/>
      </rPr>
      <t>执行数</t>
    </r>
  </si>
  <si>
    <t>人大事务</t>
  </si>
  <si>
    <t>行政运行</t>
  </si>
  <si>
    <t>一般行政管理事务</t>
  </si>
  <si>
    <t>人大会议</t>
  </si>
  <si>
    <t>人大监督</t>
  </si>
  <si>
    <t>代表工作</t>
  </si>
  <si>
    <t>事业运行</t>
  </si>
  <si>
    <t>政协事务</t>
  </si>
  <si>
    <t>政协会议</t>
  </si>
  <si>
    <t>政府办公厅（室）及相关机构事务</t>
  </si>
  <si>
    <t>信访事务</t>
  </si>
  <si>
    <t>其他政府办公厅（室）及相关机构事务支出</t>
  </si>
  <si>
    <t>发展与改革事务</t>
  </si>
  <si>
    <t>战略规划与实施</t>
  </si>
  <si>
    <t>日常经济运行调节</t>
  </si>
  <si>
    <t>物价管理</t>
  </si>
  <si>
    <t>其他发展与改革事务支出</t>
  </si>
  <si>
    <t>统计信息事务</t>
  </si>
  <si>
    <t>信息事务</t>
  </si>
  <si>
    <t>专项统计业务</t>
  </si>
  <si>
    <t>专项普查活动</t>
  </si>
  <si>
    <t>统计抽样调查</t>
  </si>
  <si>
    <t>财政事务</t>
  </si>
  <si>
    <t>财政国库业务</t>
  </si>
  <si>
    <t>信息化建设</t>
  </si>
  <si>
    <t>税收事务</t>
  </si>
  <si>
    <t>其他税收事务支出</t>
  </si>
  <si>
    <t>审计事务</t>
  </si>
  <si>
    <t>其他审计事务支出</t>
  </si>
  <si>
    <t>人力资源事务</t>
  </si>
  <si>
    <t>引进人才费用</t>
  </si>
  <si>
    <t>其他人力资源事务支出</t>
  </si>
  <si>
    <t>纪检监察事务</t>
  </si>
  <si>
    <t>大案要案查处</t>
  </si>
  <si>
    <t>派驻派出机构</t>
  </si>
  <si>
    <t>其他纪检监察事务支出</t>
  </si>
  <si>
    <t>商贸事务</t>
  </si>
  <si>
    <t>招商引资</t>
  </si>
  <si>
    <t>民族事务</t>
  </si>
  <si>
    <t>港澳台事务</t>
  </si>
  <si>
    <t>其他港澳台事务支出</t>
  </si>
  <si>
    <t>档案事务</t>
  </si>
  <si>
    <t>其他档案事务支出</t>
  </si>
  <si>
    <t>民主党派及工商联事务</t>
  </si>
  <si>
    <t>群众团体事务</t>
  </si>
  <si>
    <t>其他群众团体事务支出</t>
  </si>
  <si>
    <t>党委办公厅（室）及相关机构事务</t>
  </si>
  <si>
    <t>其他党委办公厅（室）及相关机构事务支出</t>
  </si>
  <si>
    <t>组织事务</t>
  </si>
  <si>
    <t>公务员事务</t>
  </si>
  <si>
    <t>宣传事务</t>
  </si>
  <si>
    <t>统战事务</t>
  </si>
  <si>
    <t>宗教事务</t>
  </si>
  <si>
    <t>华侨事务</t>
  </si>
  <si>
    <t>对外联络事务</t>
  </si>
  <si>
    <t>其他共产党事务支出</t>
  </si>
  <si>
    <t>市场监督管理事务</t>
  </si>
  <si>
    <t xml:space="preserve">        市场主体管理</t>
  </si>
  <si>
    <t>其他一般公共服务支出</t>
  </si>
  <si>
    <t>二、国防支出</t>
  </si>
  <si>
    <t xml:space="preserve">    国防动员</t>
  </si>
  <si>
    <t xml:space="preserve">      兵役征集</t>
  </si>
  <si>
    <t xml:space="preserve">      人民防空</t>
  </si>
  <si>
    <t xml:space="preserve">      预备役部队</t>
  </si>
  <si>
    <t xml:space="preserve">      民兵</t>
  </si>
  <si>
    <t xml:space="preserve">      其他国防动员支出</t>
  </si>
  <si>
    <t>三、公共安全支出</t>
  </si>
  <si>
    <t>公安</t>
  </si>
  <si>
    <t>特别业务</t>
  </si>
  <si>
    <t>其他公安支出</t>
  </si>
  <si>
    <t>司法</t>
  </si>
  <si>
    <t>基层司法业务</t>
  </si>
  <si>
    <t>普法宣传</t>
  </si>
  <si>
    <t>律师公证管理</t>
  </si>
  <si>
    <t>法律援助</t>
  </si>
  <si>
    <t>社区矫正</t>
  </si>
  <si>
    <t>法制建设</t>
  </si>
  <si>
    <t>国家保密</t>
  </si>
  <si>
    <t xml:space="preserve">    行政运行</t>
  </si>
  <si>
    <t xml:space="preserve">    一般行政管理事务</t>
  </si>
  <si>
    <t>其他公共安全支出</t>
  </si>
  <si>
    <t>四、教育支出</t>
  </si>
  <si>
    <t>教育管理事务</t>
  </si>
  <si>
    <t>其他教育管理事务支出</t>
  </si>
  <si>
    <t>普通教育</t>
  </si>
  <si>
    <t>学前教育</t>
  </si>
  <si>
    <t>小学教育</t>
  </si>
  <si>
    <t>初中教育</t>
  </si>
  <si>
    <t>高中教育</t>
  </si>
  <si>
    <t>高等教育</t>
  </si>
  <si>
    <t>其他普通教育支出</t>
  </si>
  <si>
    <t>职业教育</t>
  </si>
  <si>
    <t>中等职业教育</t>
  </si>
  <si>
    <t>技校教育</t>
  </si>
  <si>
    <t>成人教育</t>
  </si>
  <si>
    <t>其他成人教育支出</t>
  </si>
  <si>
    <t>特殊教育</t>
  </si>
  <si>
    <t>特殊学校教育</t>
  </si>
  <si>
    <t>进修及培训</t>
  </si>
  <si>
    <t>教师进修</t>
  </si>
  <si>
    <t>干部教育</t>
  </si>
  <si>
    <t>教育费附加安排的支出</t>
  </si>
  <si>
    <t>城市中小学校舍建设</t>
  </si>
  <si>
    <t>城市中小学教学设施</t>
  </si>
  <si>
    <t>其他教育支出</t>
  </si>
  <si>
    <t>五、科学技术支出</t>
  </si>
  <si>
    <t>科学技术管理事务</t>
  </si>
  <si>
    <t>其他科学技术管理事务支出</t>
  </si>
  <si>
    <t>技术研究与开发</t>
  </si>
  <si>
    <t>科技成果转化与扩散</t>
  </si>
  <si>
    <t>科学技术普及</t>
  </si>
  <si>
    <t>机构运行</t>
  </si>
  <si>
    <t>科普活动</t>
  </si>
  <si>
    <t>其他科学技术普及支出</t>
  </si>
  <si>
    <t>其他科学技术支出</t>
  </si>
  <si>
    <t>六、文化旅游体育与传媒支出</t>
  </si>
  <si>
    <t>文化和旅游</t>
  </si>
  <si>
    <t>图书馆</t>
  </si>
  <si>
    <t>文化活动</t>
  </si>
  <si>
    <t>群众文化</t>
  </si>
  <si>
    <t>文化和旅游交流与合作</t>
  </si>
  <si>
    <t>文化和旅游市场管理</t>
  </si>
  <si>
    <t>文化和旅游管理事务</t>
  </si>
  <si>
    <t>其他文化和旅游支出</t>
  </si>
  <si>
    <t>文物</t>
  </si>
  <si>
    <t>文物保护</t>
  </si>
  <si>
    <t>博物馆</t>
  </si>
  <si>
    <t>其他文物支出</t>
  </si>
  <si>
    <t>体育</t>
  </si>
  <si>
    <t>运动项目管理</t>
  </si>
  <si>
    <t>其他体育支出</t>
  </si>
  <si>
    <t>广播电视</t>
  </si>
  <si>
    <t>电视</t>
  </si>
  <si>
    <t>其他文化旅游体育与传媒支出</t>
  </si>
  <si>
    <t>七、社会保障和就业支出</t>
  </si>
  <si>
    <t>人力资源和社会保障管理事务</t>
  </si>
  <si>
    <t>综合业务管理</t>
  </si>
  <si>
    <t>劳动保障监察</t>
  </si>
  <si>
    <t>就业管理事务</t>
  </si>
  <si>
    <t>社会保险经办机构</t>
  </si>
  <si>
    <t>公共就业服务和职业技能鉴定机构</t>
  </si>
  <si>
    <t>劳动人事争议调解仲裁</t>
  </si>
  <si>
    <t>其他人力资源和社会保障管理事务支出</t>
  </si>
  <si>
    <t>民政管理事务</t>
  </si>
  <si>
    <t>社会组织管理</t>
  </si>
  <si>
    <t>行政区划和地名管理</t>
  </si>
  <si>
    <t>基层政权建设和社区治理</t>
  </si>
  <si>
    <t>其他民政管理事务支出</t>
  </si>
  <si>
    <t>行政事业单位养老支出</t>
  </si>
  <si>
    <t>行政单位离退休</t>
  </si>
  <si>
    <t>事业单位离退休</t>
  </si>
  <si>
    <t>离退休人员管理机构</t>
  </si>
  <si>
    <t>机关事业单位基本养老保险缴费支出</t>
  </si>
  <si>
    <t>机关事业单位职业年金缴费支出</t>
  </si>
  <si>
    <t>其他行政事业单位养老支出</t>
  </si>
  <si>
    <t>就业补助</t>
  </si>
  <si>
    <t>职业培训补贴</t>
  </si>
  <si>
    <t>社会保险补贴</t>
  </si>
  <si>
    <t>其他就业补助支出</t>
  </si>
  <si>
    <t>抚恤</t>
  </si>
  <si>
    <t>死亡抚恤</t>
  </si>
  <si>
    <t>伤残抚恤</t>
  </si>
  <si>
    <t>在乡复员、退伍军人生活补助</t>
  </si>
  <si>
    <t>义务兵优待</t>
  </si>
  <si>
    <t>其他优抚支出</t>
  </si>
  <si>
    <t>退役安置</t>
  </si>
  <si>
    <t>退役士兵安置</t>
  </si>
  <si>
    <t>军队移交政府的离退休人员安置</t>
  </si>
  <si>
    <t>军队移交政府离退休干部管理机构</t>
  </si>
  <si>
    <t>军队转业干部安置</t>
  </si>
  <si>
    <t>其他退役安置支出</t>
  </si>
  <si>
    <t>社会福利</t>
  </si>
  <si>
    <t>儿童福利</t>
  </si>
  <si>
    <t>老年福利</t>
  </si>
  <si>
    <t>残疾人事业</t>
  </si>
  <si>
    <t>机关服务</t>
  </si>
  <si>
    <t>残疾人康复</t>
  </si>
  <si>
    <t>残疾人就业和扶贫</t>
  </si>
  <si>
    <t>残疾人体育</t>
  </si>
  <si>
    <t>残疾人生活和护理补贴</t>
  </si>
  <si>
    <t>其他残疾人事业支出</t>
  </si>
  <si>
    <t>红十字事业</t>
  </si>
  <si>
    <t>最低生活保障</t>
  </si>
  <si>
    <t>城市最低生活保障金支出</t>
  </si>
  <si>
    <t>临时救助</t>
  </si>
  <si>
    <t>临时救助支出</t>
  </si>
  <si>
    <t>流浪乞讨人员救助支出</t>
  </si>
  <si>
    <t>特困人员救助供养</t>
  </si>
  <si>
    <t>城市特困人员救助供养支出</t>
  </si>
  <si>
    <t>其他生活救助</t>
  </si>
  <si>
    <t>其他城市生活救助</t>
  </si>
  <si>
    <t>退役军人管理事务</t>
  </si>
  <si>
    <t>拥军优属</t>
  </si>
  <si>
    <t>其他退役军人事务管理支出</t>
  </si>
  <si>
    <t>其他社会保障和就业支出</t>
  </si>
  <si>
    <t>八、卫生健康支出</t>
  </si>
  <si>
    <t>卫生健康管理事务</t>
  </si>
  <si>
    <t>公立医院</t>
  </si>
  <si>
    <t>综合医院</t>
  </si>
  <si>
    <t>中医（民族）医院</t>
  </si>
  <si>
    <t>精神病医院</t>
  </si>
  <si>
    <t>其他专科医院</t>
  </si>
  <si>
    <t>其他公立医院支出</t>
  </si>
  <si>
    <t>基层医疗卫生机构</t>
  </si>
  <si>
    <t>城市社区卫生机构</t>
  </si>
  <si>
    <t>其他基层医疗卫生机构支出</t>
  </si>
  <si>
    <t>公共卫生</t>
  </si>
  <si>
    <t>疾病预防控制机构</t>
  </si>
  <si>
    <t>卫生监督机构</t>
  </si>
  <si>
    <t>妇幼保健机构</t>
  </si>
  <si>
    <t>采供血机构</t>
  </si>
  <si>
    <t>基本公共卫生服务</t>
  </si>
  <si>
    <t>重大公共卫生服务</t>
  </si>
  <si>
    <t>突发公共卫生事件应急处理</t>
  </si>
  <si>
    <t>其他公共卫生支出</t>
  </si>
  <si>
    <t>中医药</t>
  </si>
  <si>
    <t>中医（民族医）药专项</t>
  </si>
  <si>
    <t>计划生育事务</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</si>
  <si>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</si>
  <si>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</si>
  <si>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</si>
  <si>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</si>
  <si>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</si>
  <si>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</si>
  <si>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</si>
  <si>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</si>
  <si>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财政对城乡居民基本医疗保险基金的补助</t>
  </si>
  <si>
    <t>医疗救助</t>
  </si>
  <si>
    <t>城乡医疗救助</t>
  </si>
  <si>
    <t>其他医疗救助支出</t>
  </si>
  <si>
    <t>优抚对象医疗</t>
  </si>
  <si>
    <t>优抚对象医疗补助</t>
  </si>
  <si>
    <t>医疗保障管理事务</t>
  </si>
  <si>
    <t>医疗保障政策管理</t>
  </si>
  <si>
    <t>医疗保障经办事务</t>
  </si>
  <si>
    <t>其他医疗保障管理事务支出</t>
  </si>
  <si>
    <t>老龄卫生健康事务</t>
  </si>
  <si>
    <t>其他卫生健康支出</t>
  </si>
  <si>
    <t>九、节能环保支出</t>
  </si>
  <si>
    <t>环境保护管理事务</t>
  </si>
  <si>
    <t>其他环境保护管理事务支出</t>
  </si>
  <si>
    <t>污染防治</t>
  </si>
  <si>
    <t>大气</t>
  </si>
  <si>
    <t>固体废弃物与化学品</t>
  </si>
  <si>
    <t>辐射</t>
  </si>
  <si>
    <t>其他污染防治支出</t>
  </si>
  <si>
    <t>污染减排</t>
  </si>
  <si>
    <t>减排专项支出</t>
  </si>
  <si>
    <t>其他节能环保支出</t>
  </si>
  <si>
    <t>十、城乡社区支出</t>
  </si>
  <si>
    <t>城乡社区管理事务</t>
  </si>
  <si>
    <t>其他城乡社区管理事务支出</t>
  </si>
  <si>
    <t>城乡社区公共设施</t>
  </si>
  <si>
    <t>其他城乡社区公共设施支出</t>
  </si>
  <si>
    <t>城乡社区环境卫生</t>
  </si>
  <si>
    <t>其他城乡社区支出</t>
  </si>
  <si>
    <t>十一、农林水支出</t>
  </si>
  <si>
    <t>农业农村</t>
  </si>
  <si>
    <t>病虫害控制</t>
  </si>
  <si>
    <t>林业和草原</t>
  </si>
  <si>
    <t>森林资源管理</t>
  </si>
  <si>
    <t>动植物保护</t>
  </si>
  <si>
    <t>水利</t>
  </si>
  <si>
    <t>其他水利支出</t>
  </si>
  <si>
    <t>普惠金融发展支出</t>
  </si>
  <si>
    <t>创业担保贷款贴息</t>
  </si>
  <si>
    <t>其他普惠金融发展支出</t>
  </si>
  <si>
    <t>十二、交通运输支出</t>
  </si>
  <si>
    <t>公路水路运输</t>
  </si>
  <si>
    <t>公路运输管理</t>
  </si>
  <si>
    <t>水路运输管理支出</t>
  </si>
  <si>
    <t>其他公路水路运输支出</t>
  </si>
  <si>
    <t>铁路运输</t>
  </si>
  <si>
    <t>成品油价格改革对交通运输的补贴</t>
  </si>
  <si>
    <t>成品油价格改革补贴其他支出</t>
  </si>
  <si>
    <t>十三、资源勘探工业信息等支出</t>
  </si>
  <si>
    <t>工业和信息产业监管</t>
  </si>
  <si>
    <t>工业和信息产业支持</t>
  </si>
  <si>
    <t>国有资产监管</t>
  </si>
  <si>
    <t>其他国有资产监管支出</t>
  </si>
  <si>
    <t>支持中小企业发展和管理支出</t>
  </si>
  <si>
    <t>中小企业发展专项</t>
  </si>
  <si>
    <t>其他支持中小企业发展和管理支出</t>
  </si>
  <si>
    <t>其他资源勘探信息等支出</t>
  </si>
  <si>
    <t>其他资源勘探工业信息等支出</t>
  </si>
  <si>
    <t>十四、商业服务业等支出</t>
  </si>
  <si>
    <t>商业流通事务</t>
  </si>
  <si>
    <t>其他商业流通事务支出</t>
  </si>
  <si>
    <t>涉外发展服务支出</t>
  </si>
  <si>
    <t>其他涉外发展服务支出</t>
  </si>
  <si>
    <t>其他商业服务业等支出</t>
  </si>
  <si>
    <t>十五、金融支出</t>
  </si>
  <si>
    <t>金融部门监管支出</t>
  </si>
  <si>
    <t>金融服务</t>
  </si>
  <si>
    <t>金融发展支出</t>
  </si>
  <si>
    <t>利息费用补贴支出</t>
  </si>
  <si>
    <t>其他金融支出</t>
  </si>
  <si>
    <t>十六、自然资源海洋气象等支出</t>
  </si>
  <si>
    <t>自然资源事务</t>
  </si>
  <si>
    <t>其他自然资源事务支出</t>
  </si>
  <si>
    <t>十七、住房保障支出</t>
  </si>
  <si>
    <t>保障性安居工程支出</t>
  </si>
  <si>
    <t>廉租住房</t>
  </si>
  <si>
    <t>保障性住房租金补贴</t>
  </si>
  <si>
    <t>老旧小区改造</t>
  </si>
  <si>
    <t>住房租赁市场发展</t>
  </si>
  <si>
    <t>其他保障性安居工程支出</t>
  </si>
  <si>
    <t>住房改革支出</t>
  </si>
  <si>
    <t>住房公积金</t>
  </si>
  <si>
    <t>购房补贴</t>
  </si>
  <si>
    <t>十八、粮油物资储备支出</t>
  </si>
  <si>
    <t>重要商品储备</t>
  </si>
  <si>
    <t>其他重要商品储备支出</t>
  </si>
  <si>
    <t>十九、灾害防治及应急管理支出</t>
  </si>
  <si>
    <t>应急管理事务</t>
  </si>
  <si>
    <t>安全监管</t>
  </si>
  <si>
    <t>应急救援</t>
  </si>
  <si>
    <t>应急管理</t>
  </si>
  <si>
    <t>其他应急管理支出</t>
  </si>
  <si>
    <t>消防事务</t>
  </si>
  <si>
    <t>自然灾害防治</t>
  </si>
  <si>
    <t>地质灾害防治</t>
  </si>
  <si>
    <t>自然灾害救灾及恢复重建支出</t>
  </si>
  <si>
    <t>地方自然灾害生活补助</t>
  </si>
  <si>
    <t>自然灾害救灾补助</t>
  </si>
  <si>
    <t>自然灾害灾后重建补助</t>
  </si>
  <si>
    <t>其他自然灾害救灾及恢复重建支出</t>
  </si>
  <si>
    <t>二十、其他支出</t>
  </si>
  <si>
    <t>二十一、债务付息支出</t>
  </si>
  <si>
    <t>地方政府一般债务付息支出</t>
  </si>
  <si>
    <t>地方政府一般债券付息支出</t>
  </si>
  <si>
    <t>二十二、债务发行费用支出</t>
  </si>
  <si>
    <t>地方政府一般债务发行费用支出</t>
  </si>
  <si>
    <t>注：本表详细反映2020年一般公共预算本级支出情况，按预算法要求细化到功能分类项级科目。</t>
  </si>
  <si>
    <t>表6</t>
  </si>
  <si>
    <t>2020年渝中区一般公共预算上级补助收支执行表</t>
  </si>
  <si>
    <t>收        入</t>
  </si>
  <si>
    <t>上级补助收入</t>
  </si>
  <si>
    <t>上解支出</t>
  </si>
  <si>
    <t>一、一般性转移支付收入</t>
  </si>
  <si>
    <t xml:space="preserve">       增值税和消费税税收返还 </t>
  </si>
  <si>
    <t xml:space="preserve">       所得税基数返还</t>
  </si>
  <si>
    <t xml:space="preserve">       营改增基数返还</t>
  </si>
  <si>
    <t xml:space="preserve">       均衡性转移支付 </t>
  </si>
  <si>
    <t xml:space="preserve">       县级基本财力保障机制奖补资金 </t>
  </si>
  <si>
    <t xml:space="preserve">       结算补助 </t>
  </si>
  <si>
    <t xml:space="preserve">       固定数额补助 </t>
  </si>
  <si>
    <t xml:space="preserve">       共同财政事权转移支付</t>
  </si>
  <si>
    <t xml:space="preserve">           公共安全共同财政事权转移支付</t>
  </si>
  <si>
    <t xml:space="preserve">           教育共同财政事权转移支付</t>
  </si>
  <si>
    <t xml:space="preserve">           文化旅游体育与传媒共同财政事权转移支付支出</t>
  </si>
  <si>
    <t xml:space="preserve">           社会保障和就业共同财政事权转移支付支出</t>
  </si>
  <si>
    <t xml:space="preserve">           医疗卫生共同财政事权转移支付支出</t>
  </si>
  <si>
    <t xml:space="preserve">           农林水共同财政事权转移支付支出</t>
  </si>
  <si>
    <t xml:space="preserve">           住房保障共同财政事权转移支付支出</t>
  </si>
  <si>
    <t xml:space="preserve">           其他一般性转移支付支出</t>
  </si>
  <si>
    <t>二、专项转移支付收入</t>
  </si>
  <si>
    <t>201-一般公共服务支出</t>
  </si>
  <si>
    <t>203-国防支出</t>
  </si>
  <si>
    <t>205-教育支出</t>
  </si>
  <si>
    <t>206-科学技术支出</t>
  </si>
  <si>
    <t>207-文化旅游体育与传媒支出</t>
  </si>
  <si>
    <t>208-社会保障和就业支出</t>
  </si>
  <si>
    <t>210-卫生健康支出</t>
  </si>
  <si>
    <t>211-节能环保支出</t>
  </si>
  <si>
    <t>212-城乡社区支出</t>
  </si>
  <si>
    <t>213-农林水支出</t>
  </si>
  <si>
    <t>214-交通运输支出</t>
  </si>
  <si>
    <t>215-资源勘探工业信息等支出</t>
  </si>
  <si>
    <t>216-商业服务业等支出</t>
  </si>
  <si>
    <t>217-金融支出</t>
  </si>
  <si>
    <t>220-自然资源海洋气象等支出</t>
  </si>
  <si>
    <t>221-住房保障支出</t>
  </si>
  <si>
    <t>224-灾害防治及应急管理支出</t>
  </si>
  <si>
    <t>注：本表详细反映2020年一般公共预算上级补助收入及上解支出情况。</t>
  </si>
  <si>
    <t>表7</t>
  </si>
  <si>
    <t>2020年渝中区政府性基金预算收支执行表</t>
  </si>
  <si>
    <t xml:space="preserve"> </t>
  </si>
  <si>
    <t>本级支出合计（详见表8）</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</si>
  <si>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</si>
  <si>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</si>
  <si>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</si>
  <si>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</si>
  <si>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</si>
  <si>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</si>
  <si>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</si>
  <si>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</si>
  <si>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</si>
  <si>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</si>
  <si>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</si>
  <si>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</si>
  <si>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</si>
  <si>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</si>
  <si>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</si>
  <si>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</si>
  <si>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</si>
  <si>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</si>
  <si>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</si>
  <si>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</si>
  <si>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</si>
  <si>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</si>
  <si>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一、上解支出（详见表9）</t>
  </si>
  <si>
    <t>一、上级补助收入（详见表9）</t>
  </si>
  <si>
    <t>二、调出资金</t>
  </si>
  <si>
    <t xml:space="preserve">二、地方政府债务收入 </t>
  </si>
  <si>
    <t>三、上年结转</t>
  </si>
  <si>
    <t>注：1.本表直观反映2020年政府性基金预算收入与支出的平衡关系。
    2.收入总计（本级收入合计+转移性收入合计）=支出总计（本级支出合计+转移性支出合计+结转下年）。</t>
  </si>
  <si>
    <t>表8</t>
  </si>
  <si>
    <t>2020年渝中区政府性基金预算本级支出执行表</t>
  </si>
  <si>
    <t xml:space="preserve">    旅游发展基金支出</t>
  </si>
  <si>
    <t xml:space="preserve">      地方旅游开发项目补助</t>
  </si>
  <si>
    <t>二、城乡社区支出</t>
  </si>
  <si>
    <t xml:space="preserve">    国有土地使用权出让收入安排的支出</t>
  </si>
  <si>
    <t xml:space="preserve">      征地和拆迁补偿支出</t>
  </si>
  <si>
    <t xml:space="preserve">      其他国有土地使用权出让收入安排的支出</t>
  </si>
  <si>
    <t xml:space="preserve">    城市基础设施配套费安排的支出</t>
  </si>
  <si>
    <t xml:space="preserve">      城市公共设施</t>
  </si>
  <si>
    <t xml:space="preserve">      其他城市基础设施配套费安排的支出</t>
  </si>
  <si>
    <t xml:space="preserve">    棚户区改造专项债券收入安排的支出</t>
  </si>
  <si>
    <t xml:space="preserve">      其他棚户区改造专项债券收入安排的支出</t>
  </si>
  <si>
    <t>三、农林水支出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</si>
  <si>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</si>
  <si>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</si>
  <si>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</si>
  <si>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</si>
  <si>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</si>
  <si>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四、其他支出</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</si>
  <si>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</si>
  <si>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</si>
  <si>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</si>
  <si>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</si>
  <si>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</si>
  <si>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</si>
  <si>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</si>
  <si>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</si>
  <si>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用于残疾人的彩票公益金支出</t>
  </si>
  <si>
    <t xml:space="preserve">    用于城乡医疗救助的彩票公益金支出</t>
  </si>
  <si>
    <t xml:space="preserve">    用于其他社会公益事业的彩票公益金支出</t>
  </si>
  <si>
    <t>五、债务付息支出</t>
  </si>
  <si>
    <t xml:space="preserve">  地方政府专项债务付息支出</t>
  </si>
  <si>
    <t xml:space="preserve">    国有土地使用权出让金债务付息支出</t>
  </si>
  <si>
    <t xml:space="preserve">    其他地方自行试点项目收益专项债券付息支出</t>
  </si>
  <si>
    <t>六、增加抗疫特别国债支出科目</t>
  </si>
  <si>
    <t xml:space="preserve"> 抗疫特别国债安排的支出</t>
  </si>
  <si>
    <t xml:space="preserve">     基础设施建设</t>
  </si>
  <si>
    <t xml:space="preserve">     公共卫生体系建设</t>
  </si>
  <si>
    <t xml:space="preserve">      城镇老旧小区改造</t>
  </si>
  <si>
    <t xml:space="preserve">      生态环境治理</t>
  </si>
  <si>
    <t xml:space="preserve">     市政设施建设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</si>
  <si>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</si>
  <si>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</si>
  <si>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</si>
  <si>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</si>
  <si>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</si>
  <si>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</si>
  <si>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</si>
  <si>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</si>
  <si>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注：本表详细反映2020年政府性基金预算本级支出情况，按《预算法》要求细化到功能分类项级科目。</t>
  </si>
  <si>
    <t>表9</t>
  </si>
  <si>
    <t xml:space="preserve">2020年渝中区政府性基金预算转移支付收支执行表 </t>
  </si>
  <si>
    <t>收       入</t>
  </si>
  <si>
    <t xml:space="preserve">    三峡水库库区基金</t>
  </si>
  <si>
    <t>地方政府债券发行费支出</t>
  </si>
  <si>
    <t xml:space="preserve">    抗疫特别国债</t>
  </si>
  <si>
    <t>公交优先道项目资金上解支出</t>
  </si>
  <si>
    <t xml:space="preserve">    划拨土地成本</t>
  </si>
  <si>
    <t xml:space="preserve">    彩票公益金</t>
  </si>
  <si>
    <t xml:space="preserve">   路网加密等建设项目资金</t>
  </si>
  <si>
    <t xml:space="preserve">   城市建设配套费</t>
  </si>
  <si>
    <t>表10</t>
  </si>
  <si>
    <t>2020年渝中区国有资本经营预算收支执行表</t>
  </si>
  <si>
    <t>2019年</t>
  </si>
  <si>
    <t>支       出</t>
  </si>
  <si>
    <t>-</t>
  </si>
  <si>
    <t>一、利润收入</t>
  </si>
  <si>
    <t>二、股利、股息收入</t>
  </si>
  <si>
    <t>三、产权转让收入</t>
  </si>
  <si>
    <t>四、其他国有资本经营预算收入</t>
  </si>
  <si>
    <t>一、上级补助收入</t>
  </si>
  <si>
    <t xml:space="preserve">      调出资金</t>
  </si>
  <si>
    <t>二、上年结转</t>
  </si>
  <si>
    <t>注：1.本表直观反映2020年国有资本经营预算收入与支出的平衡关系。
    2.收入总计（本级收入合计+转移性收入合计）=支出总计（本级支出合计+转移性支出合计+结转下年）。
    3.2020年国有资本经营预算未进行预算调整。</t>
  </si>
  <si>
    <t>表11</t>
  </si>
  <si>
    <t>2020年渝中区社会保险基金预算收支执行表</t>
  </si>
  <si>
    <t>收入合计</t>
  </si>
  <si>
    <t>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</si>
  <si>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</si>
  <si>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</si>
  <si>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</si>
  <si>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</si>
  <si>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</si>
  <si>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</si>
  <si>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</si>
  <si>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</si>
  <si>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</si>
  <si>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</si>
  <si>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</si>
  <si>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</si>
  <si>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</si>
  <si>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</si>
  <si>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</si>
  <si>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说明：社会保障基金由市级统筹，相关收支在市级列报，渝中区不涉及。</t>
  </si>
  <si>
    <t xml:space="preserve">      </t>
  </si>
  <si>
    <t>表12</t>
  </si>
  <si>
    <t xml:space="preserve">2021年渝中区一般公共预算收支预算表 </t>
  </si>
  <si>
    <t>本级支出合计（详见附13）</t>
  </si>
  <si>
    <t xml:space="preserve">    国有资源（资产）有偿使用收入</t>
  </si>
  <si>
    <t>一、上级补助收入（详见附15）</t>
  </si>
  <si>
    <t>四、地方政府债务收入</t>
  </si>
  <si>
    <t>一、上解支出（详见附15）</t>
  </si>
  <si>
    <t>二、地方政府债务转贷支出</t>
  </si>
  <si>
    <t xml:space="preserve">注：1.本表直观反映2021年一般公共预算收入与支出的平衡关系。
    2.收入总计（本级收入合计+转移性收入合计）=支出总计（本级支出合计+转移性支出合计）。
   </t>
  </si>
  <si>
    <t>表13</t>
  </si>
  <si>
    <t xml:space="preserve">2021年渝中区一般公共预算本级支出预算表 </t>
  </si>
  <si>
    <t>合计</t>
  </si>
  <si>
    <t>基本支出</t>
  </si>
  <si>
    <t>项目支出</t>
  </si>
  <si>
    <t>其他商贸事务支出</t>
  </si>
  <si>
    <t>市场主体管理</t>
  </si>
  <si>
    <t xml:space="preserve">        人民防空</t>
  </si>
  <si>
    <t xml:space="preserve">        民兵</t>
  </si>
  <si>
    <t>执法办案</t>
  </si>
  <si>
    <t>律师管理</t>
  </si>
  <si>
    <t>公共法律服务</t>
  </si>
  <si>
    <t xml:space="preserve">     一般行政管理事务</t>
  </si>
  <si>
    <t>其他职业教育支出</t>
  </si>
  <si>
    <t>培训支出</t>
  </si>
  <si>
    <t>文化创作与保护</t>
  </si>
  <si>
    <t>广播电视事务</t>
  </si>
  <si>
    <t>其他行政事业单位离退休支出</t>
  </si>
  <si>
    <t>企业改革补助</t>
  </si>
  <si>
    <t>其他企业改革发展补助</t>
  </si>
  <si>
    <t>优抚事业单位支出</t>
  </si>
  <si>
    <t>退役士兵管理教育</t>
  </si>
  <si>
    <t>殡葬</t>
  </si>
  <si>
    <t>其他专业公共卫生机构</t>
  </si>
  <si>
    <t>其他优抚对象医疗支出</t>
  </si>
  <si>
    <t>水体</t>
  </si>
  <si>
    <t>林业草原防灾减灾</t>
  </si>
  <si>
    <t>防汛</t>
  </si>
  <si>
    <t>公路养护</t>
  </si>
  <si>
    <t>十五、自然资源海洋气象等支出</t>
  </si>
  <si>
    <t>自然资源利用与保护</t>
  </si>
  <si>
    <t>十六、住房保障支出</t>
  </si>
  <si>
    <t>提租补贴</t>
  </si>
  <si>
    <t>十七、灾害防治及应急管理支出</t>
  </si>
  <si>
    <t>其他自然灾害防治支出</t>
  </si>
  <si>
    <t>十八、预备费</t>
  </si>
  <si>
    <t>十九、债务付息支出</t>
  </si>
  <si>
    <t>地方政府向国际组织借款付息支出</t>
  </si>
  <si>
    <t>二十、债务发行费用支出</t>
  </si>
  <si>
    <t>注：本表详细反映2021年一般公共预算支出情况，按预算法要求细化到功能分类项级科目。</t>
  </si>
  <si>
    <t>表14</t>
  </si>
  <si>
    <t xml:space="preserve">2021年渝中区一般公共预算本级基本支出预算表 </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</si>
  <si>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</si>
  <si>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</si>
  <si>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</si>
  <si>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</si>
  <si>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</si>
  <si>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</si>
  <si>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</si>
  <si>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</si>
  <si>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</si>
  <si>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</si>
  <si>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</si>
  <si>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</si>
  <si>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</si>
  <si>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</si>
  <si>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</si>
  <si>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</si>
  <si>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被装购置费</t>
  </si>
  <si>
    <t xml:space="preserve">    劳务费</t>
  </si>
  <si>
    <t xml:space="preserve">    工会经费</t>
  </si>
  <si>
    <t xml:space="preserve">    福利费</t>
  </si>
  <si>
    <t xml:space="preserve">    公务用车运行维护费</t>
  </si>
  <si>
    <t xml:space="preserve">    其他交通费用</t>
  </si>
  <si>
    <t xml:space="preserve">    其他商品和服务支出</t>
  </si>
  <si>
    <t>三、对个人和家庭的补助</t>
  </si>
  <si>
    <t xml:space="preserve">    社会福利和救助</t>
  </si>
  <si>
    <t xml:space="preserve">    助学金</t>
  </si>
  <si>
    <t xml:space="preserve">    离退休费</t>
  </si>
  <si>
    <t xml:space="preserve">    抚恤金</t>
  </si>
  <si>
    <t xml:space="preserve">    医疗费</t>
  </si>
  <si>
    <t xml:space="preserve">    奖励金</t>
  </si>
  <si>
    <t xml:space="preserve">    其他对个人和家庭补助</t>
  </si>
  <si>
    <t>四、预备费及预留</t>
  </si>
  <si>
    <t xml:space="preserve">    预留</t>
  </si>
  <si>
    <t>表15</t>
  </si>
  <si>
    <t xml:space="preserve">2021年渝中区一般公共预算转移支付收支预算表 </t>
  </si>
  <si>
    <t xml:space="preserve">    增值税和消费税税收返还 </t>
  </si>
  <si>
    <t xml:space="preserve">    所得税基数返还</t>
  </si>
  <si>
    <t xml:space="preserve">    营改增基数返还</t>
  </si>
  <si>
    <t xml:space="preserve">    均衡性转移支付 </t>
  </si>
  <si>
    <t xml:space="preserve">    县级基本财力保障机制奖补资金 </t>
  </si>
  <si>
    <t xml:space="preserve">    固定数额补助 </t>
  </si>
  <si>
    <t xml:space="preserve">    结算补助 </t>
  </si>
  <si>
    <t xml:space="preserve">    其他一般性转移支付</t>
  </si>
  <si>
    <t xml:space="preserve">    共同财政事权转移支付</t>
  </si>
  <si>
    <t xml:space="preserve">         公共安全共同财政事权转移支付支出</t>
  </si>
  <si>
    <t xml:space="preserve">         教育共同财政事权转移支付支出</t>
  </si>
  <si>
    <t xml:space="preserve">         文化旅游体育与传媒共同财政事权转移支付支出</t>
  </si>
  <si>
    <t xml:space="preserve">         社会保障和就业共同财政事权转移支付支出</t>
  </si>
  <si>
    <t xml:space="preserve">         医疗卫生共同财政事权转移支付支出</t>
  </si>
  <si>
    <t xml:space="preserve">注：本表详细反映2021年上级提前下达的一般公共预算上级补助和上解支出情况。    </t>
  </si>
  <si>
    <t>表16</t>
  </si>
  <si>
    <t xml:space="preserve">2021年渝中区政府性基金预算收支预算表 </t>
  </si>
  <si>
    <r>
      <rPr>
        <sz val="12"/>
        <rFont val="方正黑体_GBK"/>
        <family val="4"/>
        <charset val="134"/>
      </rPr>
      <t>本级支出合计（详见表1</t>
    </r>
    <r>
      <rPr>
        <sz val="12"/>
        <rFont val="方正黑体_GBK"/>
        <family val="4"/>
        <charset val="134"/>
      </rPr>
      <t>7）</t>
    </r>
  </si>
  <si>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</si>
  <si>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</si>
  <si>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</si>
  <si>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</si>
  <si>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</si>
  <si>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</si>
  <si>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</si>
  <si>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</si>
  <si>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</si>
  <si>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</si>
  <si>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一、上级补助收入（详见附18）</t>
  </si>
  <si>
    <t>一、上解支出</t>
  </si>
  <si>
    <t>二、地方政府债务收入</t>
  </si>
  <si>
    <t xml:space="preserve">    地方政府债券收入（新增）</t>
  </si>
  <si>
    <t>三、地方政府债务转贷支出</t>
  </si>
  <si>
    <t>注：1.本表直观反映2021年政府性基金预算收入与支出的平衡关系。
    2.收入总计（本级收入合计+转移性收入合计）=支出总计（本级支出合计+转移性支出合计）。</t>
  </si>
  <si>
    <t>表17</t>
  </si>
  <si>
    <t xml:space="preserve">2021年渝中区政府性基金预算本级支出预算表 </t>
  </si>
  <si>
    <t xml:space="preserve">  旅游发展基金支出</t>
  </si>
  <si>
    <t xml:space="preserve">    地方旅游开发项目补助</t>
  </si>
  <si>
    <t xml:space="preserve">  国有土地使用权出让收入安排的支出</t>
  </si>
  <si>
    <t xml:space="preserve">    征地和拆迁补偿支出</t>
  </si>
  <si>
    <t xml:space="preserve">    城市建设支出</t>
  </si>
  <si>
    <t xml:space="preserve">    其他国有土地使用权出让收入安排的支出</t>
  </si>
  <si>
    <t xml:space="preserve">  城市基础设施配套费安排的支出</t>
  </si>
  <si>
    <t xml:space="preserve">    城市公共设施</t>
  </si>
  <si>
    <t xml:space="preserve">    其他城市基础设施配套费安排的支出</t>
  </si>
  <si>
    <t xml:space="preserve">    基础设施建设和经济发展</t>
  </si>
  <si>
    <t xml:space="preserve">    解决移民遗留问题</t>
  </si>
  <si>
    <t xml:space="preserve">    棚户区改造专项债券付息支出</t>
  </si>
  <si>
    <t xml:space="preserve">    其他政府性基金债务付息支出</t>
  </si>
  <si>
    <t>六、债务发行费用支出</t>
  </si>
  <si>
    <t>七、抗疫特别国债安排的支出</t>
  </si>
  <si>
    <t xml:space="preserve">  基础设施建设</t>
  </si>
  <si>
    <t xml:space="preserve">    公共卫生体系建设</t>
  </si>
  <si>
    <t xml:space="preserve">    城镇老旧小区改造</t>
  </si>
  <si>
    <t xml:space="preserve">    生态环境治理</t>
  </si>
  <si>
    <t xml:space="preserve">    市政设施建设</t>
  </si>
  <si>
    <t xml:space="preserve">    其他基础设施建设</t>
  </si>
  <si>
    <t xml:space="preserve">  抗疫相关支出</t>
  </si>
  <si>
    <t xml:space="preserve">    创业担保贷款贴息</t>
  </si>
  <si>
    <t xml:space="preserve">    其他抗疫相关支出</t>
  </si>
  <si>
    <t>注：本表详细反映2021年政府性基金预算本级支出安排情况，按《预算法》要求细化到功能分类项级科目。</t>
  </si>
  <si>
    <t>表18</t>
  </si>
  <si>
    <t xml:space="preserve">2021年渝中区政府性基金预算转移支付收支预算表 </t>
  </si>
  <si>
    <t xml:space="preserve">    出让土地成本</t>
  </si>
  <si>
    <t xml:space="preserve">    城市建设配套费</t>
  </si>
  <si>
    <t xml:space="preserve">    路网加密等建设项目资金</t>
  </si>
  <si>
    <t>注：本表详细反映2021年政府性基金预算转移支付收入和转移支付支出情况。</t>
  </si>
  <si>
    <t>表19</t>
  </si>
  <si>
    <t xml:space="preserve">2021年渝中区国有资本经营预算收支预算表 </t>
  </si>
  <si>
    <t>223国有资本经营预算支出</t>
  </si>
  <si>
    <t>01解决历史遗留问题及改革成本支出</t>
  </si>
  <si>
    <t xml:space="preserve">    05国有企业退休人员社会化管理补助支出</t>
  </si>
  <si>
    <t xml:space="preserve">       调出资金</t>
  </si>
  <si>
    <t>注：1.本表直观反映2021年国有资本经营预算收入与支出的平衡关系。
    2.收入总计（本级收入合计+转移性收入合计）=支出总计（本级支出合计+转移性支出合计）。</t>
  </si>
  <si>
    <t>表20</t>
  </si>
  <si>
    <t>2021年渝中区社会保险基金收入预算表</t>
  </si>
  <si>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</si>
  <si>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</si>
  <si>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</si>
  <si>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</si>
  <si>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</si>
  <si>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</si>
  <si>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</si>
  <si>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</si>
  <si>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</si>
  <si>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</si>
  <si>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</si>
  <si>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</si>
  <si>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说明：社会保险基金收入为市级统筹，渝中区不涉及。</t>
  </si>
  <si>
    <t>表21</t>
  </si>
  <si>
    <t>2021年渝中区社会保险基金支出预算表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</si>
  <si>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</si>
  <si>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</si>
  <si>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</si>
  <si>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</si>
  <si>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</si>
  <si>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</si>
  <si>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</si>
  <si>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</si>
  <si>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</si>
  <si>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</si>
  <si>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</si>
  <si>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</si>
  <si>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</si>
  <si>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说明：社会保险基金支出为市级统筹，渝中区不涉及。</t>
  </si>
  <si>
    <t>表22</t>
  </si>
  <si>
    <t>2021年渝中区社会保险基金结余预算表</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</si>
  <si>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</si>
  <si>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</si>
  <si>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</si>
  <si>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</si>
  <si>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</si>
  <si>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</si>
  <si>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</si>
  <si>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</si>
  <si>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</si>
  <si>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</si>
  <si>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</si>
  <si>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</si>
  <si>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</si>
  <si>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</si>
  <si>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</si>
  <si>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</si>
  <si>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说明：社会保险基金收支均为市级统筹，渝中区不涉及。</t>
  </si>
  <si>
    <t>表23</t>
  </si>
  <si>
    <t>2020年渝中区地方政府债务限额及余额情况表</t>
  </si>
  <si>
    <t>单位：亿元</t>
  </si>
  <si>
    <t>地   区</t>
  </si>
  <si>
    <t>2020年债务限额</t>
  </si>
  <si>
    <t>2020年债务余额预计执行数</t>
  </si>
  <si>
    <t>一般债务</t>
  </si>
  <si>
    <t>专项债务</t>
  </si>
  <si>
    <t>公  式</t>
  </si>
  <si>
    <t>A=B+C</t>
  </si>
  <si>
    <t>B</t>
  </si>
  <si>
    <t>C</t>
  </si>
  <si>
    <t>D=E+F</t>
  </si>
  <si>
    <t>E</t>
  </si>
  <si>
    <t>F</t>
  </si>
  <si>
    <t>渝中区</t>
  </si>
  <si>
    <t>表24</t>
  </si>
  <si>
    <t>2020年和2021年渝中区地方政府一般债务余额情况表</t>
  </si>
  <si>
    <t>项    目</t>
  </si>
  <si>
    <t>一、2018年末地方政府一般债务余额实际数</t>
  </si>
  <si>
    <t>二、2020年末地方政府一般债务限额</t>
  </si>
  <si>
    <t>三、2020年地方政府一般债务发行额</t>
  </si>
  <si>
    <t xml:space="preserve">    其中：中央转贷地方的国际金融组织和外国政府贷款</t>
  </si>
  <si>
    <t xml:space="preserve">                2020年地方政府一般债券发行额</t>
  </si>
  <si>
    <t>四、2020年地方政府一般债务还本支出</t>
  </si>
  <si>
    <t>五、2020年末地方政府一般债务余额预计执行数</t>
  </si>
  <si>
    <t>六、2021年地方财政赤字</t>
  </si>
  <si>
    <t>七、2021年地方政府一般债务限额</t>
  </si>
  <si>
    <t>表25</t>
  </si>
  <si>
    <t>2020年和2021年渝中区地方政府专项债务余额情况表</t>
  </si>
  <si>
    <t>一、2019年末地方政府专项债务余额实际数</t>
  </si>
  <si>
    <t>二、2020年末地方政府专项债务限额</t>
  </si>
  <si>
    <t>三、2020年地方政府专项债务发行额</t>
  </si>
  <si>
    <t>四、2020年地方政府专项债务还本支出</t>
  </si>
  <si>
    <t>五、2020年末地方政府专项债务余额预计执行数</t>
  </si>
  <si>
    <t>六、2021年地方政府专项债务新增限额</t>
  </si>
  <si>
    <t>七、2021年末地方政府专项债务限额</t>
  </si>
  <si>
    <t>表26</t>
  </si>
  <si>
    <t>2020年和2021年渝中区地方政府债券发行及还本付息情况表</t>
  </si>
  <si>
    <t>公式</t>
  </si>
  <si>
    <t>本地区</t>
  </si>
  <si>
    <t>本级</t>
  </si>
  <si>
    <t>一、2020年发行预计执行数</t>
  </si>
  <si>
    <t>A=B+D</t>
  </si>
  <si>
    <t>（一）一般债券</t>
  </si>
  <si>
    <t xml:space="preserve">   其中：再融资债券</t>
  </si>
  <si>
    <t>（二）专项债券</t>
  </si>
  <si>
    <t>D</t>
  </si>
  <si>
    <t>二、2020年还本支出预计执行数</t>
  </si>
  <si>
    <t>F=G+H</t>
  </si>
  <si>
    <t>G</t>
  </si>
  <si>
    <t>H</t>
  </si>
  <si>
    <t>三、2020年付息支出预计执行数</t>
  </si>
  <si>
    <t>I=J+K</t>
  </si>
  <si>
    <t>J</t>
  </si>
  <si>
    <t>K</t>
  </si>
  <si>
    <t>四、2021年还本支出预算数</t>
  </si>
  <si>
    <t>L=M+O</t>
  </si>
  <si>
    <t>M</t>
  </si>
  <si>
    <t xml:space="preserve">   其中：再融资</t>
  </si>
  <si>
    <t xml:space="preserve">              财政预算安排 </t>
  </si>
  <si>
    <t>N</t>
  </si>
  <si>
    <t>O</t>
  </si>
  <si>
    <t xml:space="preserve">              财政预算安排</t>
  </si>
  <si>
    <t>P</t>
  </si>
  <si>
    <t>五、2021年付息支出预算数</t>
  </si>
  <si>
    <t>Q=R+S</t>
  </si>
  <si>
    <t>R</t>
  </si>
  <si>
    <t>S</t>
  </si>
  <si>
    <t>表27</t>
  </si>
  <si>
    <t>2021年渝中区地方政府债务限额提前下达情况表</t>
  </si>
  <si>
    <t>下级</t>
  </si>
  <si>
    <t>一：2020年地方政府债务限额</t>
  </si>
  <si>
    <t>其中： 一般债务限额</t>
  </si>
  <si>
    <t xml:space="preserve">            专项债务限额</t>
  </si>
  <si>
    <t>二：提前下达的2021年地方政府债务限额</t>
  </si>
  <si>
    <t xml:space="preserve">             专项债务限额</t>
  </si>
  <si>
    <t>2021年年初渝中区新增地方政府债券资金安排表</t>
  </si>
  <si>
    <t>序号</t>
  </si>
  <si>
    <t>项目名称</t>
  </si>
  <si>
    <t>项目类型</t>
  </si>
  <si>
    <t>项目主管部门</t>
  </si>
  <si>
    <t>债券性质</t>
  </si>
  <si>
    <t>债券规模</t>
  </si>
  <si>
    <t>注：截至目前，上级尚未提前下达我区2021年新增地方政府债券资金。</t>
  </si>
  <si>
    <t/>
  </si>
  <si>
    <r>
      <t>重庆市渝中区</t>
    </r>
    <r>
      <rPr>
        <b/>
        <sz val="16"/>
        <rFont val="Default"/>
        <family val="2"/>
      </rPr>
      <t>2021</t>
    </r>
    <r>
      <rPr>
        <b/>
        <sz val="16"/>
        <rFont val="宋体"/>
        <family val="3"/>
        <charset val="134"/>
      </rPr>
      <t>年一般公共预算</t>
    </r>
    <r>
      <rPr>
        <b/>
        <sz val="16"/>
        <rFont val="Default"/>
        <family val="2"/>
      </rPr>
      <t>“</t>
    </r>
    <r>
      <rPr>
        <b/>
        <sz val="16"/>
        <rFont val="宋体"/>
        <family val="3"/>
        <charset val="134"/>
      </rPr>
      <t>三公</t>
    </r>
    <r>
      <rPr>
        <b/>
        <sz val="16"/>
        <rFont val="Default"/>
        <family val="2"/>
      </rPr>
      <t>”</t>
    </r>
    <r>
      <rPr>
        <b/>
        <sz val="16"/>
        <rFont val="宋体"/>
        <family val="3"/>
        <charset val="134"/>
      </rPr>
      <t>经费支出情况表</t>
    </r>
  </si>
  <si>
    <t>2021年一般公共预算“三公”经费支出情况表</t>
  </si>
  <si>
    <t>2021年预算数</t>
  </si>
  <si>
    <t>因公出国(境)费用</t>
  </si>
  <si>
    <t>公务用车购置及运行费</t>
  </si>
  <si>
    <t>公务接待费</t>
  </si>
  <si>
    <t>小计</t>
  </si>
  <si>
    <t>公务用车购置费</t>
  </si>
  <si>
    <t>公务用车运行费</t>
  </si>
  <si>
    <t>表28</t>
    <phoneticPr fontId="94" type="noConversion"/>
  </si>
  <si>
    <t>表29</t>
    <phoneticPr fontId="9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</si>
</sst>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1" formatCode="_ * #,##0_ ;_ * \-#,##0_ ;_ * &quot;-&quot;_ ;_ @_ "/>
    <numFmt numFmtId="43" formatCode="_ * #,##0.00_ ;_ * \-#,##0.00_ ;_ * &quot;-&quot;??_ ;_ @_ "/>
    <numFmt numFmtId="176" formatCode="0.0"/>
    <numFmt numFmtId="177" formatCode="_ * #,##0_ ;_ * \-#,##0_ ;_ * &quot;-&quot;??_ ;_ @_ "/>
    <numFmt numFmtId="178" formatCode="#,##0.000000"/>
    <numFmt numFmtId="179" formatCode="0.0_);[Red]\(0.0\)"/>
    <numFmt numFmtId="180" formatCode="________@"/>
    <numFmt numFmtId="181" formatCode="0_);[Red]\(0\)"/>
    <numFmt numFmtId="182" formatCode="0.0_ "/>
    <numFmt numFmtId="183" formatCode="_ * #,##0.0_ ;_ * \-#,##0.0_ ;_ * &quot;-&quot;??_ ;_ @_ "/>
    <numFmt numFmtId="184" formatCode="#,##0.0_ "/>
    <numFmt numFmtId="185" formatCode="#,##0_ "/>
    <numFmt numFmtId="186" formatCode="0_ "/>
    <numFmt numFmtId="187" formatCode="0.00_);[Red]\(0.00\)"/>
    <numFmt numFmtId="188" formatCode="#,##0_);[Red]\(#,##0\)"/>
    <numFmt numFmtId="189" formatCode="General;General;&quot;-&quot;"/>
    <numFmt numFmtId="190" formatCode="0.0%"/>
    <numFmt numFmtId="191" formatCode="##0.00"/>
    <numFmt numFmtId="192" formatCode="###,##0.00"/>
  </numFmts>
  <fonts count="99">
    <font>
      <sz val="11"/>
      <color theme="1"/>
      <name val="宋体"/>
      <charset val="134"/>
      <scheme val="minor"/>
    </font>
    <font>
      <sz val="11"/>
      <color indexed="8"/>
      <name val="方正黑体_GBK"/>
      <family val="4"/>
      <charset val="134"/>
    </font>
    <font>
      <sz val="16"/>
      <color indexed="8"/>
      <name val="方正小标宋_GBK"/>
      <family val="4"/>
      <charset val="134"/>
    </font>
    <font>
      <sz val="11"/>
      <color indexed="8"/>
      <name val="宋体"/>
      <family val="3"/>
      <charset val="134"/>
      <scheme val="minor"/>
    </font>
    <font>
      <sz val="14"/>
      <color theme="1"/>
      <name val="方正黑体_GBK"/>
      <family val="4"/>
      <charset val="134"/>
    </font>
    <font>
      <sz val="16"/>
      <name val="方正小标宋_GBK"/>
      <family val="4"/>
      <charset val="134"/>
    </font>
    <font>
      <sz val="9"/>
      <name val="SimSun"/>
      <charset val="134"/>
    </font>
    <font>
      <b/>
      <sz val="11"/>
      <name val="SimSun"/>
      <charset val="134"/>
    </font>
    <font>
      <sz val="11"/>
      <name val="SimSun"/>
      <charset val="134"/>
    </font>
    <font>
      <sz val="14"/>
      <name val="方正黑体_GBK"/>
      <family val="4"/>
      <charset val="134"/>
    </font>
    <font>
      <sz val="11"/>
      <name val="方正黑体_GBK"/>
      <family val="4"/>
      <charset val="134"/>
    </font>
    <font>
      <sz val="12"/>
      <name val="方正黑体_GBK"/>
      <family val="4"/>
      <charset val="134"/>
    </font>
    <font>
      <sz val="12"/>
      <name val="华文仿宋"/>
      <family val="3"/>
      <charset val="134"/>
    </font>
    <font>
      <sz val="11"/>
      <name val="Times New Roman"/>
      <family val="1"/>
    </font>
    <font>
      <sz val="10"/>
      <name val="华文仿宋"/>
      <family val="3"/>
      <charset val="134"/>
    </font>
    <font>
      <sz val="11"/>
      <name val="华文仿宋"/>
      <family val="3"/>
      <charset val="134"/>
    </font>
    <font>
      <sz val="12"/>
      <color indexed="8"/>
      <name val="Times New Roman"/>
      <family val="1"/>
    </font>
    <font>
      <sz val="12"/>
      <name val="Times New Roman"/>
      <family val="1"/>
    </font>
    <font>
      <sz val="12"/>
      <color indexed="8"/>
      <name val="方正黑体_GBK"/>
      <family val="4"/>
      <charset val="134"/>
    </font>
    <font>
      <sz val="9"/>
      <name val="华文仿宋"/>
      <family val="3"/>
      <charset val="134"/>
    </font>
    <font>
      <sz val="10"/>
      <name val="方正黑体_GBK"/>
      <family val="4"/>
      <charset val="134"/>
    </font>
    <font>
      <sz val="12"/>
      <color indexed="8"/>
      <name val="华文仿宋"/>
      <family val="3"/>
      <charset val="134"/>
    </font>
    <font>
      <sz val="11"/>
      <color indexed="8"/>
      <name val="Times New Roman"/>
      <family val="1"/>
    </font>
    <font>
      <sz val="12"/>
      <color theme="1"/>
      <name val="方正黑体_GBK"/>
      <family val="4"/>
      <charset val="134"/>
    </font>
    <font>
      <sz val="22"/>
      <color theme="1"/>
      <name val="方正小标宋_GBK"/>
      <family val="4"/>
      <charset val="134"/>
    </font>
    <font>
      <sz val="11"/>
      <color theme="1"/>
      <name val="华文仿宋"/>
      <family val="3"/>
      <charset val="134"/>
    </font>
    <font>
      <b/>
      <sz val="11"/>
      <color theme="1"/>
      <name val="华文仿宋"/>
      <family val="3"/>
      <charset val="134"/>
    </font>
    <font>
      <sz val="12"/>
      <name val="仿宋_GB2312"/>
      <family val="3"/>
      <charset val="134"/>
    </font>
    <font>
      <sz val="18"/>
      <color theme="1"/>
      <name val="方正小标宋_GBK"/>
      <family val="4"/>
      <charset val="134"/>
    </font>
    <font>
      <sz val="11"/>
      <name val="仿宋_GB2312"/>
      <family val="3"/>
      <charset val="134"/>
    </font>
    <font>
      <sz val="10"/>
      <color theme="1"/>
      <name val="宋体"/>
      <family val="3"/>
      <charset val="134"/>
      <scheme val="minor"/>
    </font>
    <font>
      <sz val="10"/>
      <name val="Times New Roman"/>
      <family val="1"/>
    </font>
    <font>
      <sz val="10"/>
      <name val="宋体"/>
      <family val="3"/>
      <charset val="134"/>
      <scheme val="minor"/>
    </font>
    <font>
      <b/>
      <sz val="18"/>
      <color theme="1"/>
      <name val="宋体"/>
      <family val="3"/>
      <charset val="134"/>
      <scheme val="minor"/>
    </font>
    <font>
      <b/>
      <sz val="10"/>
      <color theme="1"/>
      <name val="华文仿宋"/>
      <family val="3"/>
      <charset val="134"/>
    </font>
    <font>
      <b/>
      <sz val="10"/>
      <name val="Times New Roman"/>
      <family val="1"/>
    </font>
    <font>
      <sz val="10"/>
      <color theme="1"/>
      <name val="华文仿宋"/>
      <family val="3"/>
      <charset val="134"/>
    </font>
    <font>
      <b/>
      <sz val="12"/>
      <name val="方正黑体_GBK"/>
      <family val="4"/>
      <charset val="134"/>
    </font>
    <font>
      <sz val="10"/>
      <color indexed="8"/>
      <name val="华文仿宋"/>
      <family val="3"/>
      <charset val="134"/>
    </font>
    <font>
      <sz val="12"/>
      <name val="方正仿宋_GBK"/>
      <family val="4"/>
      <charset val="134"/>
    </font>
    <font>
      <sz val="10"/>
      <color theme="1"/>
      <name val="方正仿宋_GBK"/>
      <family val="4"/>
      <charset val="134"/>
    </font>
    <font>
      <b/>
      <sz val="12"/>
      <color indexed="8"/>
      <name val="方正仿宋_GBK"/>
      <family val="4"/>
      <charset val="134"/>
    </font>
    <font>
      <sz val="10"/>
      <name val="方正仿宋_GBK"/>
      <family val="4"/>
      <charset val="134"/>
    </font>
    <font>
      <sz val="12"/>
      <name val="黑体"/>
      <family val="3"/>
      <charset val="134"/>
    </font>
    <font>
      <sz val="12"/>
      <name val="宋体"/>
      <family val="3"/>
      <charset val="134"/>
    </font>
    <font>
      <b/>
      <sz val="11"/>
      <name val="华文仿宋"/>
      <family val="3"/>
      <charset val="134"/>
    </font>
    <font>
      <b/>
      <sz val="10"/>
      <name val="华文仿宋"/>
      <family val="3"/>
      <charset val="134"/>
    </font>
    <font>
      <sz val="12"/>
      <color theme="1"/>
      <name val="华文仿宋"/>
      <family val="3"/>
      <charset val="134"/>
    </font>
    <font>
      <b/>
      <sz val="12"/>
      <name val="Times New Roman"/>
      <family val="1"/>
    </font>
    <font>
      <sz val="11"/>
      <name val="宋体"/>
      <family val="3"/>
      <charset val="134"/>
    </font>
    <font>
      <sz val="18"/>
      <color indexed="8"/>
      <name val="方正黑体_GBK"/>
      <family val="4"/>
      <charset val="134"/>
    </font>
    <font>
      <b/>
      <sz val="12"/>
      <color indexed="8"/>
      <name val="华文仿宋"/>
      <family val="3"/>
      <charset val="134"/>
    </font>
    <font>
      <b/>
      <sz val="12"/>
      <color indexed="8"/>
      <name val="方正黑体_GBK"/>
      <family val="4"/>
      <charset val="134"/>
    </font>
    <font>
      <sz val="14"/>
      <name val="黑体"/>
      <family val="3"/>
      <charset val="134"/>
    </font>
    <font>
      <b/>
      <sz val="12"/>
      <color theme="1"/>
      <name val="方正黑体_GBK"/>
      <family val="4"/>
      <charset val="134"/>
    </font>
    <font>
      <sz val="11"/>
      <color theme="1"/>
      <name val="方正黑体_GBK"/>
      <family val="4"/>
      <charset val="134"/>
    </font>
    <font>
      <b/>
      <sz val="10"/>
      <color theme="1"/>
      <name val="宋体"/>
      <family val="3"/>
      <charset val="134"/>
      <scheme val="minor"/>
    </font>
    <font>
      <sz val="18"/>
      <name val="方正小标宋_GBK"/>
      <family val="4"/>
      <charset val="134"/>
    </font>
    <font>
      <sz val="11"/>
      <name val="宋体"/>
      <family val="3"/>
      <charset val="134"/>
      <scheme val="minor"/>
    </font>
    <font>
      <sz val="10"/>
      <name val="宋体"/>
      <family val="3"/>
      <charset val="134"/>
    </font>
    <font>
      <sz val="10.5"/>
      <color theme="1"/>
      <name val="宋体"/>
      <family val="3"/>
      <charset val="134"/>
      <scheme val="minor"/>
    </font>
    <font>
      <sz val="12"/>
      <color theme="1"/>
      <name val="Times New Roman"/>
      <family val="1"/>
    </font>
    <font>
      <b/>
      <sz val="12"/>
      <color theme="1"/>
      <name val="华文仿宋"/>
      <family val="3"/>
      <charset val="134"/>
    </font>
    <font>
      <sz val="10"/>
      <color theme="1"/>
      <name val="Times New Roman"/>
      <family val="1"/>
    </font>
    <font>
      <sz val="10"/>
      <name val="Default"/>
      <family val="1"/>
    </font>
    <font>
      <b/>
      <sz val="12"/>
      <color theme="1"/>
      <name val="黑体"/>
      <family val="3"/>
      <charset val="134"/>
    </font>
    <font>
      <sz val="12"/>
      <color theme="1"/>
      <name val="宋体"/>
      <family val="3"/>
      <charset val="134"/>
      <scheme val="minor"/>
    </font>
    <font>
      <sz val="19"/>
      <color theme="1"/>
      <name val="方正小标宋_GBK"/>
      <family val="4"/>
      <charset val="134"/>
    </font>
    <font>
      <sz val="18"/>
      <color theme="1"/>
      <name val="方正黑体_GBK"/>
      <family val="4"/>
      <charset val="134"/>
    </font>
    <font>
      <sz val="10"/>
      <color indexed="8"/>
      <name val="宋体"/>
      <family val="3"/>
      <charset val="134"/>
    </font>
    <font>
      <sz val="12"/>
      <name val="方正细黑一简体"/>
      <charset val="134"/>
    </font>
    <font>
      <sz val="19"/>
      <name val="方正小标宋_GBK"/>
      <family val="4"/>
      <charset val="134"/>
    </font>
    <font>
      <sz val="12"/>
      <name val="宋体"/>
      <family val="3"/>
      <charset val="134"/>
      <scheme val="minor"/>
    </font>
    <font>
      <sz val="14"/>
      <color theme="1"/>
      <name val="宋体"/>
      <family val="3"/>
      <charset val="134"/>
      <scheme val="minor"/>
    </font>
    <font>
      <b/>
      <sz val="18"/>
      <color indexed="56"/>
      <name val="宋体"/>
      <family val="3"/>
      <charset val="134"/>
    </font>
    <font>
      <b/>
      <sz val="11"/>
      <color indexed="52"/>
      <name val="宋体"/>
      <family val="3"/>
      <charset val="134"/>
    </font>
    <font>
      <b/>
      <sz val="11"/>
      <color indexed="63"/>
      <name val="宋体"/>
      <family val="3"/>
      <charset val="134"/>
    </font>
    <font>
      <sz val="9"/>
      <name val="宋体"/>
      <family val="3"/>
      <charset val="134"/>
    </font>
    <font>
      <b/>
      <sz val="11"/>
      <color indexed="56"/>
      <name val="宋体"/>
      <family val="3"/>
      <charset val="134"/>
    </font>
    <font>
      <b/>
      <sz val="13"/>
      <color indexed="56"/>
      <name val="宋体"/>
      <family val="3"/>
      <charset val="134"/>
    </font>
    <font>
      <sz val="11"/>
      <color indexed="8"/>
      <name val="宋体"/>
      <family val="3"/>
      <charset val="134"/>
    </font>
    <font>
      <sz val="11"/>
      <color indexed="20"/>
      <name val="宋体"/>
      <family val="3"/>
      <charset val="134"/>
    </font>
    <font>
      <sz val="11"/>
      <color indexed="60"/>
      <name val="宋体"/>
      <family val="3"/>
      <charset val="134"/>
    </font>
    <font>
      <b/>
      <sz val="15"/>
      <color indexed="56"/>
      <name val="宋体"/>
      <family val="3"/>
      <charset val="134"/>
    </font>
    <font>
      <sz val="11"/>
      <color indexed="62"/>
      <name val="宋体"/>
      <family val="3"/>
      <charset val="134"/>
    </font>
    <font>
      <sz val="10"/>
      <name val="Arial"/>
      <family val="2"/>
    </font>
    <font>
      <sz val="11"/>
      <color indexed="17"/>
      <name val="宋体"/>
      <family val="3"/>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theme="1"/>
      <name val="宋体"/>
      <family val="3"/>
      <charset val="134"/>
      <scheme val="minor"/>
    </font>
    <font>
      <sz val="10"/>
      <name val="Default"/>
      <family val="2"/>
    </font>
    <font>
      <sz val="9"/>
      <name val="宋体"/>
      <family val="3"/>
      <charset val="134"/>
      <scheme val="minor"/>
    </font>
    <font>
      <b/>
      <sz val="16"/>
      <name val="宋体"/>
      <family val="3"/>
      <charset val="134"/>
    </font>
    <font>
      <b/>
      <sz val="16"/>
      <name val="Default"/>
      <family val="2"/>
    </font>
    <font>
      <b/>
      <sz val="10"/>
      <name val="Default"/>
      <family val="2"/>
    </font>
    <font>
      <sz val="16"/>
      <name val="方正黑体_GBK"/>
      <family val="4"/>
      <charset val="134"/>
    </font>
  </fonts>
  <fills count="12">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9"/>
        <bgColor indexed="64"/>
      </patternFill>
    </fill>
    <fill>
      <patternFill patternType="solid">
        <fgColor indexed="22"/>
        <bgColor indexed="64"/>
      </patternFill>
    </fill>
    <fill>
      <patternFill patternType="solid">
        <fgColor indexed="45"/>
        <bgColor indexed="64"/>
      </patternFill>
    </fill>
    <fill>
      <patternFill patternType="solid">
        <fgColor indexed="43"/>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2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right style="thin">
        <color indexed="8"/>
      </right>
      <top/>
      <bottom style="thin">
        <color indexed="8"/>
      </bottom>
      <diagonal/>
    </border>
    <border>
      <left style="thin">
        <color auto="1"/>
      </left>
      <right/>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thick">
        <color indexed="6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diagonal/>
    </border>
    <border>
      <left/>
      <right/>
      <top/>
      <bottom style="thin">
        <color indexed="8"/>
      </bottom>
      <diagonal/>
    </border>
  </borders>
  <cellStyleXfs count="74">
    <xf numFmtId="0" fontId="0" fillId="0" borderId="0">
      <alignment vertical="center"/>
    </xf>
    <xf numFmtId="0" fontId="77" fillId="0" borderId="0"/>
    <xf numFmtId="0" fontId="75" fillId="5" borderId="8" applyNumberFormat="0" applyAlignment="0" applyProtection="0">
      <alignment vertical="center"/>
    </xf>
    <xf numFmtId="43" fontId="92" fillId="0" borderId="0" applyFont="0" applyFill="0" applyBorder="0" applyAlignment="0" applyProtection="0">
      <alignment vertical="center"/>
    </xf>
    <xf numFmtId="0" fontId="74" fillId="0" borderId="0" applyNumberFormat="0" applyFill="0" applyBorder="0" applyAlignment="0" applyProtection="0">
      <alignment vertical="center"/>
    </xf>
    <xf numFmtId="43" fontId="80" fillId="0" borderId="0" applyProtection="0">
      <alignment vertical="center"/>
    </xf>
    <xf numFmtId="9" fontId="92" fillId="0" borderId="0" applyFont="0" applyFill="0" applyBorder="0" applyAlignment="0" applyProtection="0">
      <alignment vertical="center"/>
    </xf>
    <xf numFmtId="9" fontId="44" fillId="0" borderId="0" applyFont="0" applyFill="0" applyBorder="0" applyAlignment="0" applyProtection="0"/>
    <xf numFmtId="0" fontId="44" fillId="0" borderId="0">
      <alignment vertical="center"/>
    </xf>
    <xf numFmtId="0" fontId="92" fillId="0" borderId="0">
      <alignment vertical="center"/>
    </xf>
    <xf numFmtId="0" fontId="83" fillId="0" borderId="11" applyNumberFormat="0" applyFill="0" applyAlignment="0" applyProtection="0">
      <alignment vertical="center"/>
    </xf>
    <xf numFmtId="0" fontId="44" fillId="0" borderId="0">
      <alignment vertical="center"/>
    </xf>
    <xf numFmtId="0" fontId="92" fillId="0" borderId="0">
      <alignment vertical="center"/>
    </xf>
    <xf numFmtId="0" fontId="76" fillId="5" borderId="9" applyNumberFormat="0" applyAlignment="0" applyProtection="0">
      <alignment vertical="center"/>
    </xf>
    <xf numFmtId="41" fontId="44" fillId="0" borderId="0" applyFont="0" applyFill="0" applyBorder="0" applyAlignment="0" applyProtection="0"/>
    <xf numFmtId="41" fontId="92" fillId="0" borderId="0" applyFont="0" applyFill="0" applyBorder="0" applyAlignment="0" applyProtection="0">
      <alignment vertical="center"/>
    </xf>
    <xf numFmtId="41" fontId="44" fillId="0" borderId="0" applyFont="0" applyFill="0" applyBorder="0" applyAlignment="0" applyProtection="0"/>
    <xf numFmtId="0" fontId="92" fillId="0" borderId="0">
      <alignment vertical="center"/>
    </xf>
    <xf numFmtId="41" fontId="44" fillId="0" borderId="0" applyFont="0" applyFill="0" applyBorder="0" applyAlignment="0" applyProtection="0"/>
    <xf numFmtId="0" fontId="82" fillId="7" borderId="0" applyNumberFormat="0" applyBorder="0" applyAlignment="0" applyProtection="0">
      <alignment vertical="center"/>
    </xf>
    <xf numFmtId="0" fontId="92" fillId="0" borderId="0">
      <alignment vertical="center"/>
    </xf>
    <xf numFmtId="0" fontId="44" fillId="0" borderId="0">
      <alignment vertical="center"/>
    </xf>
    <xf numFmtId="0" fontId="92" fillId="0" borderId="0">
      <alignment vertical="center"/>
    </xf>
    <xf numFmtId="0" fontId="44" fillId="0" borderId="0">
      <alignment vertical="center"/>
    </xf>
    <xf numFmtId="0" fontId="79" fillId="0" borderId="10" applyNumberFormat="0" applyFill="0" applyAlignment="0" applyProtection="0">
      <alignment vertical="center"/>
    </xf>
    <xf numFmtId="0" fontId="78" fillId="0" borderId="12" applyNumberFormat="0" applyFill="0" applyAlignment="0" applyProtection="0">
      <alignment vertical="center"/>
    </xf>
    <xf numFmtId="0" fontId="78" fillId="0" borderId="0" applyNumberFormat="0" applyFill="0" applyBorder="0" applyAlignment="0" applyProtection="0">
      <alignment vertical="center"/>
    </xf>
    <xf numFmtId="0" fontId="81" fillId="6" borderId="0" applyNumberFormat="0" applyBorder="0" applyAlignment="0" applyProtection="0">
      <alignment vertical="center"/>
    </xf>
    <xf numFmtId="0" fontId="92" fillId="0" borderId="0">
      <alignment vertical="center"/>
    </xf>
    <xf numFmtId="0" fontId="92" fillId="0" borderId="0"/>
    <xf numFmtId="41" fontId="92" fillId="0" borderId="0" applyFont="0" applyFill="0" applyBorder="0" applyAlignment="0" applyProtection="0">
      <alignment vertical="center"/>
    </xf>
    <xf numFmtId="0" fontId="80" fillId="0" borderId="0">
      <alignment vertical="center"/>
    </xf>
    <xf numFmtId="0" fontId="44" fillId="0" borderId="0"/>
    <xf numFmtId="0" fontId="44" fillId="0" borderId="0"/>
    <xf numFmtId="0" fontId="44" fillId="0" borderId="0"/>
    <xf numFmtId="0" fontId="84" fillId="8" borderId="8" applyNumberFormat="0" applyAlignment="0" applyProtection="0">
      <alignment vertical="center"/>
    </xf>
    <xf numFmtId="0" fontId="92" fillId="0" borderId="0">
      <alignment vertical="center"/>
    </xf>
    <xf numFmtId="0" fontId="3" fillId="0" borderId="0">
      <alignment vertical="center"/>
    </xf>
    <xf numFmtId="0" fontId="85" fillId="0" borderId="0"/>
    <xf numFmtId="0" fontId="44" fillId="0" borderId="0"/>
    <xf numFmtId="0" fontId="44" fillId="0" borderId="0">
      <alignment vertical="center"/>
    </xf>
    <xf numFmtId="0" fontId="44" fillId="0" borderId="0">
      <alignment vertical="center"/>
    </xf>
    <xf numFmtId="0" fontId="44" fillId="0" borderId="0"/>
    <xf numFmtId="0" fontId="92" fillId="0" borderId="0">
      <alignment vertical="center"/>
    </xf>
    <xf numFmtId="0" fontId="92" fillId="0" borderId="0"/>
    <xf numFmtId="0" fontId="44" fillId="0" borderId="0"/>
    <xf numFmtId="0" fontId="44" fillId="0" borderId="0"/>
    <xf numFmtId="0" fontId="92" fillId="0" borderId="0">
      <alignment vertical="center"/>
    </xf>
    <xf numFmtId="0" fontId="44" fillId="0" borderId="0"/>
    <xf numFmtId="0" fontId="92" fillId="0" borderId="0">
      <alignment vertical="center"/>
    </xf>
    <xf numFmtId="0" fontId="59" fillId="0" borderId="0"/>
    <xf numFmtId="0" fontId="44" fillId="9" borderId="13" applyNumberFormat="0" applyFont="0" applyAlignment="0" applyProtection="0">
      <alignment vertical="center"/>
    </xf>
    <xf numFmtId="0" fontId="3" fillId="0" borderId="0">
      <alignment vertical="center"/>
    </xf>
    <xf numFmtId="0" fontId="3" fillId="0" borderId="0">
      <alignment vertical="center"/>
    </xf>
    <xf numFmtId="0" fontId="85" fillId="0" borderId="0"/>
    <xf numFmtId="0" fontId="86" fillId="10" borderId="0" applyNumberFormat="0" applyBorder="0" applyAlignment="0" applyProtection="0">
      <alignment vertical="center"/>
    </xf>
    <xf numFmtId="0" fontId="87" fillId="0" borderId="14" applyNumberFormat="0" applyFill="0" applyAlignment="0" applyProtection="0">
      <alignment vertical="center"/>
    </xf>
    <xf numFmtId="0" fontId="88" fillId="11" borderId="15" applyNumberFormat="0" applyAlignment="0" applyProtection="0">
      <alignment vertical="center"/>
    </xf>
    <xf numFmtId="0" fontId="89"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1" fillId="0" borderId="16" applyNumberFormat="0" applyFill="0" applyAlignment="0" applyProtection="0">
      <alignment vertical="center"/>
    </xf>
    <xf numFmtId="43" fontId="92" fillId="0" borderId="0" applyFont="0" applyFill="0" applyBorder="0" applyAlignment="0" applyProtection="0">
      <alignment vertical="center"/>
    </xf>
    <xf numFmtId="43" fontId="44" fillId="0" borderId="0" applyFont="0" applyFill="0" applyBorder="0" applyAlignment="0" applyProtection="0"/>
    <xf numFmtId="43" fontId="44" fillId="0" borderId="0" applyFont="0" applyFill="0" applyBorder="0" applyAlignment="0" applyProtection="0">
      <alignment vertical="center"/>
    </xf>
    <xf numFmtId="182" fontId="80" fillId="0" borderId="0" applyProtection="0">
      <alignment vertical="center"/>
    </xf>
    <xf numFmtId="43" fontId="44" fillId="0" borderId="0" applyFont="0" applyFill="0" applyBorder="0" applyAlignment="0" applyProtection="0"/>
    <xf numFmtId="43" fontId="44" fillId="0" borderId="0" applyFont="0" applyFill="0" applyBorder="0" applyAlignment="0" applyProtection="0"/>
    <xf numFmtId="0"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alignment vertical="center"/>
    </xf>
    <xf numFmtId="0" fontId="85" fillId="0" borderId="0"/>
    <xf numFmtId="0" fontId="85" fillId="0" borderId="0" applyNumberFormat="0" applyFont="0" applyFill="0" applyBorder="0" applyAlignment="0" applyProtection="0"/>
  </cellStyleXfs>
  <cellXfs count="527">
    <xf numFmtId="0" fontId="0" fillId="0" borderId="0" xfId="0">
      <alignment vertical="center"/>
    </xf>
    <xf numFmtId="0" fontId="1" fillId="0" borderId="0" xfId="52" applyFont="1">
      <alignment vertical="center"/>
    </xf>
    <xf numFmtId="0" fontId="2" fillId="0" borderId="0" xfId="52" applyFont="1">
      <alignment vertical="center"/>
    </xf>
    <xf numFmtId="0" fontId="3" fillId="0" borderId="0" xfId="52">
      <alignment vertical="center"/>
    </xf>
    <xf numFmtId="0" fontId="7" fillId="0" borderId="1" xfId="52" applyFont="1" applyBorder="1" applyAlignment="1">
      <alignment horizontal="center" vertical="center" wrapText="1"/>
    </xf>
    <xf numFmtId="0" fontId="8" fillId="0" borderId="1" xfId="52" applyFont="1" applyBorder="1" applyAlignment="1">
      <alignment horizontal="center" vertical="center" wrapText="1"/>
    </xf>
    <xf numFmtId="0" fontId="8" fillId="0" borderId="1" xfId="52" applyFont="1" applyBorder="1" applyAlignment="1">
      <alignment horizontal="left" vertical="center" wrapText="1"/>
    </xf>
    <xf numFmtId="0" fontId="8" fillId="0" borderId="1" xfId="52" applyFont="1" applyBorder="1" applyAlignment="1">
      <alignment vertical="center" wrapText="1"/>
    </xf>
    <xf numFmtId="178" fontId="8" fillId="0" borderId="1" xfId="52" applyNumberFormat="1" applyFont="1" applyBorder="1" applyAlignment="1">
      <alignment vertical="center" wrapText="1"/>
    </xf>
    <xf numFmtId="0" fontId="1" fillId="0" borderId="0" xfId="37" applyFont="1">
      <alignment vertical="center"/>
    </xf>
    <xf numFmtId="0" fontId="2" fillId="0" borderId="0" xfId="37" applyFont="1">
      <alignment vertical="center"/>
    </xf>
    <xf numFmtId="0" fontId="3" fillId="0" borderId="0" xfId="37">
      <alignment vertical="center"/>
    </xf>
    <xf numFmtId="0" fontId="9" fillId="0" borderId="0" xfId="37" applyFont="1" applyBorder="1" applyAlignment="1">
      <alignment horizontal="left" vertical="center" wrapText="1"/>
    </xf>
    <xf numFmtId="0" fontId="10" fillId="0" borderId="0" xfId="37" applyFont="1" applyBorder="1" applyAlignment="1">
      <alignment horizontal="left" vertical="center" wrapText="1"/>
    </xf>
    <xf numFmtId="0" fontId="11" fillId="0" borderId="1" xfId="37" applyFont="1" applyBorder="1" applyAlignment="1">
      <alignment horizontal="center" vertical="center" wrapText="1"/>
    </xf>
    <xf numFmtId="0" fontId="12" fillId="0" borderId="1" xfId="37" applyFont="1" applyBorder="1" applyAlignment="1">
      <alignment vertical="center" wrapText="1"/>
    </xf>
    <xf numFmtId="0" fontId="13" fillId="0" borderId="1" xfId="37" applyFont="1" applyBorder="1" applyAlignment="1">
      <alignment horizontal="center" vertical="center" wrapText="1"/>
    </xf>
    <xf numFmtId="176" fontId="13" fillId="0" borderId="1" xfId="37" applyNumberFormat="1" applyFont="1" applyBorder="1" applyAlignment="1">
      <alignment horizontal="right" vertical="center" wrapText="1"/>
    </xf>
    <xf numFmtId="0" fontId="13" fillId="0" borderId="1" xfId="37" applyFont="1" applyBorder="1" applyAlignment="1">
      <alignment vertical="center" wrapText="1"/>
    </xf>
    <xf numFmtId="0" fontId="1" fillId="0" borderId="0" xfId="53" applyFont="1">
      <alignment vertical="center"/>
    </xf>
    <xf numFmtId="0" fontId="2" fillId="0" borderId="0" xfId="53" applyFont="1">
      <alignment vertical="center"/>
    </xf>
    <xf numFmtId="0" fontId="3" fillId="0" borderId="0" xfId="53">
      <alignment vertical="center"/>
    </xf>
    <xf numFmtId="0" fontId="9" fillId="0" borderId="0" xfId="53" applyFont="1" applyBorder="1" applyAlignment="1">
      <alignment horizontal="left" vertical="center" wrapText="1"/>
    </xf>
    <xf numFmtId="0" fontId="14" fillId="0" borderId="2" xfId="53" applyFont="1" applyBorder="1" applyAlignment="1">
      <alignment horizontal="right" vertical="center" wrapText="1"/>
    </xf>
    <xf numFmtId="0" fontId="11" fillId="0" borderId="1" xfId="53" applyFont="1" applyBorder="1" applyAlignment="1">
      <alignment horizontal="center" vertical="center" wrapText="1"/>
    </xf>
    <xf numFmtId="0" fontId="11" fillId="0" borderId="3" xfId="53" applyFont="1" applyBorder="1" applyAlignment="1">
      <alignment horizontal="center" vertical="center" wrapText="1"/>
    </xf>
    <xf numFmtId="0" fontId="15" fillId="0" borderId="1" xfId="53" applyFont="1" applyBorder="1" applyAlignment="1">
      <alignment horizontal="left" vertical="center" wrapText="1"/>
    </xf>
    <xf numFmtId="0" fontId="13" fillId="0" borderId="1" xfId="53" applyFont="1" applyBorder="1" applyAlignment="1">
      <alignment horizontal="center" vertical="center" wrapText="1"/>
    </xf>
    <xf numFmtId="43" fontId="13" fillId="0" borderId="1" xfId="3" applyNumberFormat="1" applyFont="1" applyBorder="1" applyAlignment="1">
      <alignment horizontal="center" vertical="center" wrapText="1"/>
    </xf>
    <xf numFmtId="43" fontId="13" fillId="0" borderId="1" xfId="3" applyNumberFormat="1" applyFont="1" applyBorder="1" applyAlignment="1">
      <alignment horizontal="right" vertical="center" wrapText="1"/>
    </xf>
    <xf numFmtId="0" fontId="16" fillId="0" borderId="0" xfId="53" applyFont="1">
      <alignment vertical="center"/>
    </xf>
    <xf numFmtId="0" fontId="9" fillId="0" borderId="0" xfId="53" applyFont="1" applyBorder="1" applyAlignment="1">
      <alignment vertical="center" wrapText="1"/>
    </xf>
    <xf numFmtId="0" fontId="6" fillId="0" borderId="0" xfId="53" applyFont="1" applyBorder="1" applyAlignment="1">
      <alignment vertical="center" wrapText="1"/>
    </xf>
    <xf numFmtId="0" fontId="14" fillId="0" borderId="0" xfId="53" applyFont="1" applyBorder="1" applyAlignment="1">
      <alignment horizontal="right" vertical="center" wrapText="1"/>
    </xf>
    <xf numFmtId="0" fontId="12" fillId="0" borderId="1" xfId="53" applyFont="1" applyBorder="1" applyAlignment="1">
      <alignment vertical="center" wrapText="1"/>
    </xf>
    <xf numFmtId="183" fontId="17" fillId="0" borderId="1" xfId="3" applyNumberFormat="1" applyFont="1" applyBorder="1" applyAlignment="1">
      <alignment horizontal="right" vertical="center" wrapText="1"/>
    </xf>
    <xf numFmtId="183" fontId="17" fillId="0" borderId="1" xfId="3" applyNumberFormat="1" applyFont="1" applyFill="1" applyBorder="1" applyAlignment="1">
      <alignment horizontal="right" vertical="center" wrapText="1"/>
    </xf>
    <xf numFmtId="0" fontId="18" fillId="0" borderId="0" xfId="53" applyFont="1">
      <alignment vertical="center"/>
    </xf>
    <xf numFmtId="0" fontId="15" fillId="0" borderId="1" xfId="53" applyFont="1" applyBorder="1" applyAlignment="1">
      <alignment vertical="center" wrapText="1"/>
    </xf>
    <xf numFmtId="0" fontId="19" fillId="0" borderId="0" xfId="53" applyFont="1" applyBorder="1" applyAlignment="1">
      <alignment horizontal="right" vertical="center" wrapText="1"/>
    </xf>
    <xf numFmtId="0" fontId="20" fillId="0" borderId="1" xfId="53" applyFont="1" applyBorder="1" applyAlignment="1">
      <alignment horizontal="center" vertical="center" wrapText="1"/>
    </xf>
    <xf numFmtId="0" fontId="20" fillId="0" borderId="1" xfId="53" applyFont="1" applyBorder="1" applyAlignment="1">
      <alignment vertical="center" wrapText="1"/>
    </xf>
    <xf numFmtId="0" fontId="12" fillId="0" borderId="1" xfId="53" applyFont="1" applyBorder="1" applyAlignment="1">
      <alignment horizontal="center" vertical="center" wrapText="1"/>
    </xf>
    <xf numFmtId="0" fontId="21" fillId="0" borderId="1" xfId="53" applyFont="1" applyBorder="1" applyAlignment="1">
      <alignment horizontal="left" vertical="center" indent="1"/>
    </xf>
    <xf numFmtId="0" fontId="22" fillId="0" borderId="1" xfId="53" applyFont="1" applyBorder="1">
      <alignment vertical="center"/>
    </xf>
    <xf numFmtId="0" fontId="22" fillId="0" borderId="1" xfId="53" applyFont="1" applyFill="1" applyBorder="1">
      <alignment vertical="center"/>
    </xf>
    <xf numFmtId="0" fontId="23" fillId="0" borderId="0" xfId="44" applyFont="1" applyAlignment="1">
      <alignment vertical="center"/>
    </xf>
    <xf numFmtId="0" fontId="92" fillId="0" borderId="0" xfId="44" applyAlignment="1">
      <alignment vertical="center"/>
    </xf>
    <xf numFmtId="0" fontId="92" fillId="0" borderId="0" xfId="44"/>
    <xf numFmtId="0" fontId="4" fillId="2" borderId="0" xfId="28" applyFont="1" applyFill="1" applyAlignment="1">
      <alignment horizontal="left" vertical="center"/>
    </xf>
    <xf numFmtId="0" fontId="92" fillId="0" borderId="0" xfId="44" applyBorder="1" applyAlignment="1">
      <alignment vertical="center" wrapText="1"/>
    </xf>
    <xf numFmtId="0" fontId="92" fillId="0" borderId="0" xfId="44" applyBorder="1" applyAlignment="1">
      <alignment horizontal="right" vertical="center" wrapText="1"/>
    </xf>
    <xf numFmtId="0" fontId="23" fillId="0" borderId="1" xfId="44" applyFont="1" applyBorder="1" applyAlignment="1">
      <alignment horizontal="center" vertical="center"/>
    </xf>
    <xf numFmtId="0" fontId="25" fillId="0" borderId="1" xfId="44" applyFont="1" applyBorder="1" applyAlignment="1">
      <alignment vertical="center"/>
    </xf>
    <xf numFmtId="186" fontId="25" fillId="0" borderId="1" xfId="44" applyNumberFormat="1" applyFont="1" applyBorder="1" applyAlignment="1">
      <alignment vertical="center"/>
    </xf>
    <xf numFmtId="0" fontId="25" fillId="0" borderId="1" xfId="44" applyFont="1" applyBorder="1" applyAlignment="1">
      <alignment horizontal="center" vertical="center"/>
    </xf>
    <xf numFmtId="0" fontId="26" fillId="0" borderId="1" xfId="44" applyFont="1" applyBorder="1" applyAlignment="1">
      <alignment vertical="center"/>
    </xf>
    <xf numFmtId="186" fontId="26" fillId="0" borderId="1" xfId="44" applyNumberFormat="1" applyFont="1" applyBorder="1" applyAlignment="1">
      <alignment vertical="center"/>
    </xf>
    <xf numFmtId="0" fontId="26" fillId="0" borderId="1" xfId="44" applyFont="1" applyBorder="1" applyAlignment="1">
      <alignment horizontal="center" vertical="center"/>
    </xf>
    <xf numFmtId="0" fontId="92" fillId="0" borderId="0" xfId="12" applyFill="1" applyAlignment="1"/>
    <xf numFmtId="0" fontId="25" fillId="0" borderId="0" xfId="44" applyFont="1" applyAlignment="1">
      <alignment vertical="center"/>
    </xf>
    <xf numFmtId="0" fontId="92" fillId="0" borderId="0" xfId="44" applyFill="1" applyAlignment="1">
      <alignment vertical="center"/>
    </xf>
    <xf numFmtId="0" fontId="23" fillId="0" borderId="1" xfId="44" applyFont="1" applyFill="1" applyBorder="1" applyAlignment="1">
      <alignment horizontal="center" vertical="center"/>
    </xf>
    <xf numFmtId="186" fontId="26" fillId="0" borderId="1" xfId="44" applyNumberFormat="1" applyFont="1" applyFill="1" applyBorder="1" applyAlignment="1">
      <alignment vertical="center"/>
    </xf>
    <xf numFmtId="0" fontId="25" fillId="0" borderId="1" xfId="44" applyFont="1" applyBorder="1" applyAlignment="1">
      <alignment horizontal="left" vertical="center"/>
    </xf>
    <xf numFmtId="186" fontId="25" fillId="0" borderId="1" xfId="44" applyNumberFormat="1" applyFont="1" applyFill="1" applyBorder="1" applyAlignment="1">
      <alignment vertical="center"/>
    </xf>
    <xf numFmtId="0" fontId="26" fillId="0" borderId="1" xfId="44" applyFont="1" applyBorder="1" applyAlignment="1">
      <alignment horizontal="left" vertical="center"/>
    </xf>
    <xf numFmtId="0" fontId="27" fillId="0" borderId="0" xfId="12" applyFont="1" applyFill="1" applyAlignment="1"/>
    <xf numFmtId="0" fontId="11" fillId="0" borderId="0" xfId="12" applyFont="1" applyFill="1" applyAlignment="1"/>
    <xf numFmtId="0" fontId="12" fillId="0" borderId="0" xfId="12" applyFont="1" applyFill="1" applyAlignment="1"/>
    <xf numFmtId="181" fontId="92" fillId="0" borderId="0" xfId="12" applyNumberFormat="1" applyFill="1" applyAlignment="1">
      <alignment horizontal="center" vertical="center"/>
    </xf>
    <xf numFmtId="188" fontId="92" fillId="0" borderId="0" xfId="12" applyNumberFormat="1" applyFill="1" applyAlignment="1"/>
    <xf numFmtId="181" fontId="92" fillId="0" borderId="0" xfId="12" applyNumberFormat="1" applyFill="1" applyAlignment="1"/>
    <xf numFmtId="188" fontId="92" fillId="2" borderId="0" xfId="12" applyNumberFormat="1" applyFill="1" applyAlignment="1"/>
    <xf numFmtId="181" fontId="92" fillId="2" borderId="0" xfId="12" applyNumberFormat="1" applyFill="1" applyAlignment="1"/>
    <xf numFmtId="0" fontId="92" fillId="2" borderId="0" xfId="12" applyFill="1" applyBorder="1">
      <alignment vertical="center"/>
    </xf>
    <xf numFmtId="181" fontId="29" fillId="2" borderId="0" xfId="12" applyNumberFormat="1" applyFont="1" applyFill="1" applyAlignment="1">
      <alignment horizontal="center" vertical="center"/>
    </xf>
    <xf numFmtId="188" fontId="27" fillId="2" borderId="0" xfId="12" applyNumberFormat="1" applyFont="1" applyFill="1" applyAlignment="1"/>
    <xf numFmtId="0" fontId="30" fillId="2" borderId="0" xfId="12" applyFont="1" applyFill="1" applyBorder="1" applyAlignment="1">
      <alignment horizontal="right" vertical="center"/>
    </xf>
    <xf numFmtId="0" fontId="11" fillId="2" borderId="1" xfId="42" applyFont="1" applyFill="1" applyBorder="1" applyAlignment="1">
      <alignment horizontal="center" vertical="center"/>
    </xf>
    <xf numFmtId="181" fontId="11" fillId="2" borderId="1" xfId="42" applyNumberFormat="1" applyFont="1" applyFill="1" applyBorder="1" applyAlignment="1">
      <alignment horizontal="center" vertical="center"/>
    </xf>
    <xf numFmtId="177" fontId="17" fillId="2" borderId="1" xfId="3" applyNumberFormat="1" applyFont="1" applyFill="1" applyBorder="1" applyAlignment="1" applyProtection="1">
      <alignment vertical="center"/>
    </xf>
    <xf numFmtId="0" fontId="11" fillId="2" borderId="1" xfId="12" applyFont="1" applyFill="1" applyBorder="1" applyAlignment="1">
      <alignment vertical="center"/>
    </xf>
    <xf numFmtId="188" fontId="11" fillId="2" borderId="1" xfId="12" applyNumberFormat="1" applyFont="1" applyFill="1" applyBorder="1" applyAlignment="1">
      <alignment vertical="center"/>
    </xf>
    <xf numFmtId="186" fontId="17" fillId="2" borderId="1" xfId="0" applyNumberFormat="1" applyFont="1" applyFill="1" applyBorder="1" applyAlignment="1" applyProtection="1">
      <alignment vertical="center"/>
    </xf>
    <xf numFmtId="3" fontId="14" fillId="2" borderId="1" xfId="0" applyNumberFormat="1" applyFont="1" applyFill="1" applyBorder="1" applyAlignment="1" applyProtection="1">
      <alignment vertical="center"/>
    </xf>
    <xf numFmtId="177" fontId="31" fillId="2" borderId="1" xfId="3" applyNumberFormat="1" applyFont="1" applyFill="1" applyBorder="1" applyAlignment="1" applyProtection="1">
      <alignment vertical="center"/>
    </xf>
    <xf numFmtId="3" fontId="14" fillId="0" borderId="1" xfId="0" applyNumberFormat="1" applyFont="1" applyFill="1" applyBorder="1" applyAlignment="1" applyProtection="1">
      <alignment wrapText="1"/>
    </xf>
    <xf numFmtId="186" fontId="31" fillId="2" borderId="1" xfId="0" applyNumberFormat="1" applyFont="1" applyFill="1" applyBorder="1" applyAlignment="1" applyProtection="1">
      <alignment vertical="center"/>
    </xf>
    <xf numFmtId="186" fontId="12" fillId="0" borderId="0" xfId="12" applyNumberFormat="1" applyFont="1" applyFill="1" applyAlignment="1"/>
    <xf numFmtId="3" fontId="14" fillId="0" borderId="1" xfId="0" applyNumberFormat="1" applyFont="1" applyFill="1" applyBorder="1" applyAlignment="1" applyProtection="1">
      <alignment horizontal="left" wrapText="1" indent="1"/>
    </xf>
    <xf numFmtId="0" fontId="11" fillId="2" borderId="1" xfId="0" applyFont="1" applyFill="1" applyBorder="1" applyAlignment="1">
      <alignment horizontal="left" vertical="center"/>
    </xf>
    <xf numFmtId="181" fontId="17" fillId="2" borderId="1" xfId="0" applyNumberFormat="1" applyFont="1" applyFill="1" applyBorder="1" applyAlignment="1">
      <alignment horizontal="right" vertical="center"/>
    </xf>
    <xf numFmtId="181" fontId="11" fillId="0" borderId="0" xfId="12" applyNumberFormat="1" applyFont="1" applyFill="1" applyAlignment="1"/>
    <xf numFmtId="0" fontId="14" fillId="2" borderId="1" xfId="12" applyFont="1" applyFill="1" applyBorder="1" applyAlignment="1"/>
    <xf numFmtId="181" fontId="13" fillId="2" borderId="1" xfId="30" applyNumberFormat="1" applyFont="1" applyFill="1" applyBorder="1" applyAlignment="1">
      <alignment horizontal="right" vertical="center"/>
    </xf>
    <xf numFmtId="3" fontId="14" fillId="0" borderId="1" xfId="0" applyNumberFormat="1" applyFont="1" applyFill="1" applyBorder="1" applyAlignment="1" applyProtection="1">
      <alignment horizontal="left" wrapText="1"/>
    </xf>
    <xf numFmtId="177" fontId="13" fillId="2" borderId="1" xfId="3" applyNumberFormat="1" applyFont="1" applyFill="1" applyBorder="1" applyAlignment="1" applyProtection="1">
      <alignment vertical="center"/>
    </xf>
    <xf numFmtId="0" fontId="11" fillId="0" borderId="0" xfId="0" applyFont="1" applyFill="1" applyAlignment="1"/>
    <xf numFmtId="0" fontId="12" fillId="0" borderId="0" xfId="0" applyFont="1" applyFill="1" applyAlignment="1"/>
    <xf numFmtId="0" fontId="27" fillId="0" borderId="0" xfId="0" applyFont="1" applyFill="1" applyAlignment="1">
      <alignment vertical="center"/>
    </xf>
    <xf numFmtId="181" fontId="27" fillId="0" borderId="0" xfId="0" applyNumberFormat="1" applyFont="1" applyFill="1" applyAlignment="1"/>
    <xf numFmtId="188" fontId="27" fillId="0" borderId="0" xfId="0" applyNumberFormat="1" applyFont="1" applyFill="1" applyAlignment="1">
      <alignment vertical="center"/>
    </xf>
    <xf numFmtId="181" fontId="32" fillId="0" borderId="0" xfId="0" applyNumberFormat="1" applyFont="1" applyFill="1" applyAlignment="1">
      <alignment horizontal="right"/>
    </xf>
    <xf numFmtId="0" fontId="27" fillId="0" borderId="0" xfId="0" applyFont="1" applyFill="1" applyAlignment="1"/>
    <xf numFmtId="186" fontId="32" fillId="0" borderId="0" xfId="0" applyNumberFormat="1" applyFont="1" applyFill="1" applyBorder="1" applyAlignment="1" applyProtection="1">
      <alignment horizontal="right" vertical="center"/>
      <protection locked="0"/>
    </xf>
    <xf numFmtId="0" fontId="11" fillId="0" borderId="1" xfId="0" applyFont="1" applyFill="1" applyBorder="1" applyAlignment="1">
      <alignment horizontal="center" vertical="center"/>
    </xf>
    <xf numFmtId="181" fontId="11" fillId="0" borderId="1" xfId="0" applyNumberFormat="1" applyFont="1" applyFill="1" applyBorder="1" applyAlignment="1">
      <alignment horizontal="center" vertical="center"/>
    </xf>
    <xf numFmtId="3" fontId="11" fillId="0" borderId="1" xfId="0" applyNumberFormat="1" applyFont="1" applyFill="1" applyBorder="1" applyAlignment="1" applyProtection="1">
      <alignment vertical="center"/>
    </xf>
    <xf numFmtId="177" fontId="11" fillId="2" borderId="1" xfId="3" applyNumberFormat="1" applyFont="1" applyFill="1" applyBorder="1" applyAlignment="1">
      <alignment horizontal="right" vertical="center"/>
    </xf>
    <xf numFmtId="3" fontId="11" fillId="2" borderId="1" xfId="0" applyNumberFormat="1" applyFont="1" applyFill="1" applyBorder="1" applyAlignment="1" applyProtection="1">
      <alignment vertical="center"/>
    </xf>
    <xf numFmtId="181" fontId="11" fillId="2" borderId="1" xfId="0" applyNumberFormat="1" applyFont="1" applyFill="1" applyBorder="1" applyAlignment="1">
      <alignment horizontal="right" vertical="center"/>
    </xf>
    <xf numFmtId="181" fontId="11" fillId="0" borderId="0" xfId="0" applyNumberFormat="1" applyFont="1" applyFill="1" applyAlignment="1"/>
    <xf numFmtId="3" fontId="14" fillId="0" borderId="1" xfId="0" applyNumberFormat="1" applyFont="1" applyFill="1" applyBorder="1" applyAlignment="1" applyProtection="1">
      <alignment vertical="center"/>
    </xf>
    <xf numFmtId="177" fontId="14" fillId="2" borderId="1" xfId="3" applyNumberFormat="1" applyFont="1" applyFill="1" applyBorder="1" applyAlignment="1" applyProtection="1">
      <alignment vertical="center"/>
    </xf>
    <xf numFmtId="3" fontId="14" fillId="2" borderId="1" xfId="0" applyNumberFormat="1" applyFont="1" applyFill="1" applyBorder="1" applyAlignment="1" applyProtection="1">
      <alignment horizontal="left" vertical="center" indent="1"/>
    </xf>
    <xf numFmtId="186" fontId="14" fillId="2" borderId="1" xfId="0" applyNumberFormat="1" applyFont="1" applyFill="1" applyBorder="1" applyAlignment="1" applyProtection="1">
      <alignment vertical="center"/>
    </xf>
    <xf numFmtId="181" fontId="12" fillId="0" borderId="0" xfId="0" applyNumberFormat="1" applyFont="1" applyFill="1" applyAlignment="1">
      <alignment horizontal="right"/>
    </xf>
    <xf numFmtId="177" fontId="14" fillId="0" borderId="1" xfId="3" applyNumberFormat="1" applyFont="1" applyFill="1" applyBorder="1" applyAlignment="1" applyProtection="1">
      <alignment vertical="center"/>
    </xf>
    <xf numFmtId="3" fontId="14" fillId="0" borderId="1" xfId="0" applyNumberFormat="1" applyFont="1" applyFill="1" applyBorder="1" applyAlignment="1" applyProtection="1">
      <alignment horizontal="left" vertical="center" indent="1"/>
    </xf>
    <xf numFmtId="186" fontId="14" fillId="0" borderId="1" xfId="0" applyNumberFormat="1" applyFont="1" applyFill="1" applyBorder="1" applyAlignment="1" applyProtection="1">
      <alignment vertical="center"/>
    </xf>
    <xf numFmtId="0" fontId="92" fillId="0" borderId="0" xfId="43" applyFill="1" applyAlignment="1">
      <alignment horizontal="left" vertical="center" wrapText="1"/>
    </xf>
    <xf numFmtId="188" fontId="27" fillId="0" borderId="0" xfId="0" applyNumberFormat="1" applyFont="1" applyFill="1" applyAlignment="1">
      <alignment vertical="center" wrapText="1"/>
    </xf>
    <xf numFmtId="0" fontId="33" fillId="0" borderId="0" xfId="28" applyFont="1" applyFill="1" applyAlignment="1">
      <alignment horizontal="center" vertical="center"/>
    </xf>
    <xf numFmtId="0" fontId="92" fillId="0" borderId="2" xfId="28" applyFill="1" applyBorder="1" applyAlignment="1">
      <alignment horizontal="center" vertical="center" wrapText="1"/>
    </xf>
    <xf numFmtId="186" fontId="14" fillId="0" borderId="0" xfId="0" applyNumberFormat="1" applyFont="1" applyFill="1" applyBorder="1" applyAlignment="1" applyProtection="1">
      <alignment horizontal="right" vertical="center"/>
      <protection locked="0"/>
    </xf>
    <xf numFmtId="0" fontId="11" fillId="0" borderId="1" xfId="0" applyFont="1" applyFill="1" applyBorder="1" applyAlignment="1">
      <alignment horizontal="center" vertical="center" wrapText="1"/>
    </xf>
    <xf numFmtId="188" fontId="11" fillId="0" borderId="1" xfId="0" applyNumberFormat="1" applyFont="1" applyFill="1" applyBorder="1" applyAlignment="1">
      <alignment vertical="center" wrapText="1"/>
    </xf>
    <xf numFmtId="177" fontId="17" fillId="2" borderId="1" xfId="3" applyNumberFormat="1" applyFont="1" applyFill="1" applyBorder="1" applyAlignment="1">
      <alignment horizontal="right" vertical="center"/>
    </xf>
    <xf numFmtId="49" fontId="34" fillId="3" borderId="1" xfId="0" applyNumberFormat="1" applyFont="1" applyFill="1" applyBorder="1" applyAlignment="1" applyProtection="1">
      <alignment vertical="center"/>
    </xf>
    <xf numFmtId="177" fontId="35" fillId="3" borderId="1" xfId="3" applyNumberFormat="1" applyFont="1" applyFill="1" applyBorder="1" applyAlignment="1" applyProtection="1">
      <alignment vertical="center"/>
    </xf>
    <xf numFmtId="49" fontId="36" fillId="0" borderId="1" xfId="0" applyNumberFormat="1" applyFont="1" applyFill="1" applyBorder="1" applyAlignment="1" applyProtection="1">
      <alignment vertical="center"/>
    </xf>
    <xf numFmtId="177" fontId="31" fillId="0" borderId="1" xfId="3" applyNumberFormat="1" applyFont="1" applyFill="1" applyBorder="1" applyAlignment="1" applyProtection="1">
      <alignment vertical="center"/>
    </xf>
    <xf numFmtId="0" fontId="11" fillId="2" borderId="1" xfId="0" applyFont="1" applyFill="1" applyBorder="1" applyAlignment="1">
      <alignment horizontal="center" vertical="center"/>
    </xf>
    <xf numFmtId="181" fontId="37" fillId="2" borderId="1" xfId="0" applyNumberFormat="1" applyFont="1" applyFill="1" applyBorder="1" applyAlignment="1">
      <alignment horizontal="right" vertical="center"/>
    </xf>
    <xf numFmtId="188" fontId="11" fillId="2" borderId="1" xfId="0" applyNumberFormat="1" applyFont="1" applyFill="1" applyBorder="1" applyAlignment="1">
      <alignment vertical="center"/>
    </xf>
    <xf numFmtId="0" fontId="36" fillId="2" borderId="1" xfId="28" applyFont="1" applyFill="1" applyBorder="1">
      <alignment vertical="center"/>
    </xf>
    <xf numFmtId="0" fontId="12" fillId="0" borderId="1" xfId="0" applyFont="1" applyFill="1" applyBorder="1" applyAlignment="1"/>
    <xf numFmtId="3" fontId="14" fillId="2" borderId="1" xfId="0" applyNumberFormat="1" applyFont="1" applyFill="1" applyBorder="1" applyAlignment="1" applyProtection="1">
      <alignment vertical="center" wrapText="1"/>
    </xf>
    <xf numFmtId="181" fontId="12" fillId="2" borderId="1" xfId="0" applyNumberFormat="1" applyFont="1" applyFill="1" applyBorder="1" applyAlignment="1"/>
    <xf numFmtId="177" fontId="14" fillId="2" borderId="1" xfId="3" applyNumberFormat="1" applyFont="1" applyFill="1" applyBorder="1" applyAlignment="1">
      <alignment horizontal="right" vertical="center"/>
    </xf>
    <xf numFmtId="0" fontId="38" fillId="2" borderId="1" xfId="20" applyFont="1" applyFill="1" applyBorder="1">
      <alignment vertical="center"/>
    </xf>
    <xf numFmtId="0" fontId="14" fillId="2" borderId="1" xfId="20" applyFont="1" applyFill="1" applyBorder="1">
      <alignment vertical="center"/>
    </xf>
    <xf numFmtId="0" fontId="38" fillId="0" borderId="1" xfId="22" applyFont="1" applyFill="1" applyBorder="1">
      <alignment vertical="center"/>
    </xf>
    <xf numFmtId="177" fontId="14" fillId="0" borderId="1" xfId="3" applyNumberFormat="1" applyFont="1" applyFill="1" applyBorder="1" applyAlignment="1">
      <alignment horizontal="right" vertical="center"/>
    </xf>
    <xf numFmtId="0" fontId="14" fillId="0" borderId="1" xfId="22" applyFont="1" applyFill="1" applyBorder="1">
      <alignment vertical="center"/>
    </xf>
    <xf numFmtId="0" fontId="11" fillId="0" borderId="0" xfId="45" applyFont="1" applyFill="1"/>
    <xf numFmtId="0" fontId="39" fillId="0" borderId="0" xfId="45" applyFont="1" applyFill="1"/>
    <xf numFmtId="181" fontId="27" fillId="0" borderId="0" xfId="45" applyNumberFormat="1" applyFont="1" applyFill="1" applyAlignment="1">
      <alignment horizontal="right"/>
    </xf>
    <xf numFmtId="0" fontId="27" fillId="0" borderId="0" xfId="45" applyFont="1" applyFill="1"/>
    <xf numFmtId="0" fontId="30" fillId="0" borderId="0" xfId="28" applyFont="1" applyFill="1" applyBorder="1" applyAlignment="1">
      <alignment horizontal="right" vertical="center"/>
    </xf>
    <xf numFmtId="0" fontId="11" fillId="0" borderId="1" xfId="45" applyFont="1" applyFill="1" applyBorder="1" applyAlignment="1">
      <alignment horizontal="center" vertical="center"/>
    </xf>
    <xf numFmtId="0" fontId="23" fillId="0" borderId="1" xfId="28" applyFont="1" applyFill="1" applyBorder="1">
      <alignment vertical="center"/>
    </xf>
    <xf numFmtId="177" fontId="18" fillId="0" borderId="1" xfId="3" applyNumberFormat="1" applyFont="1" applyFill="1" applyBorder="1">
      <alignment vertical="center"/>
    </xf>
    <xf numFmtId="0" fontId="40" fillId="0" borderId="1" xfId="28" applyFont="1" applyFill="1" applyBorder="1">
      <alignment vertical="center"/>
    </xf>
    <xf numFmtId="177" fontId="36" fillId="2" borderId="1" xfId="3" applyNumberFormat="1" applyFont="1" applyFill="1" applyBorder="1" applyAlignment="1">
      <alignment horizontal="right" vertical="center"/>
    </xf>
    <xf numFmtId="181" fontId="41" fillId="0" borderId="1" xfId="22" applyNumberFormat="1" applyFont="1" applyFill="1" applyBorder="1">
      <alignment vertical="center"/>
    </xf>
    <xf numFmtId="0" fontId="40" fillId="0" borderId="1" xfId="28" applyFont="1" applyFill="1" applyBorder="1" applyAlignment="1">
      <alignment horizontal="left" vertical="center"/>
    </xf>
    <xf numFmtId="181" fontId="42" fillId="0" borderId="1" xfId="45" applyNumberFormat="1" applyFont="1" applyFill="1" applyBorder="1" applyAlignment="1">
      <alignment horizontal="right" vertical="center"/>
    </xf>
    <xf numFmtId="180" fontId="40" fillId="0" borderId="1" xfId="28" applyNumberFormat="1" applyFont="1" applyFill="1" applyBorder="1" applyAlignment="1">
      <alignment horizontal="left" vertical="center"/>
    </xf>
    <xf numFmtId="0" fontId="39" fillId="0" borderId="1" xfId="45" applyFont="1" applyFill="1" applyBorder="1"/>
    <xf numFmtId="0" fontId="40" fillId="2" borderId="1" xfId="28" applyFont="1" applyFill="1" applyBorder="1">
      <alignment vertical="center"/>
    </xf>
    <xf numFmtId="0" fontId="36" fillId="0" borderId="1" xfId="28" applyFont="1" applyFill="1" applyBorder="1" applyAlignment="1">
      <alignment horizontal="left" vertical="center" indent="1"/>
    </xf>
    <xf numFmtId="180" fontId="40" fillId="0" borderId="1" xfId="28" applyNumberFormat="1" applyFont="1" applyFill="1" applyBorder="1" applyAlignment="1">
      <alignment vertical="center"/>
    </xf>
    <xf numFmtId="0" fontId="27" fillId="0" borderId="0" xfId="45" applyFont="1" applyFill="1" applyBorder="1"/>
    <xf numFmtId="0" fontId="0" fillId="0" borderId="0" xfId="22" applyFont="1" applyFill="1" applyBorder="1" applyAlignment="1">
      <alignment horizontal="center" vertical="center" wrapText="1"/>
    </xf>
    <xf numFmtId="0" fontId="43" fillId="0" borderId="0" xfId="0" applyFont="1" applyFill="1" applyAlignment="1">
      <alignment vertical="center"/>
    </xf>
    <xf numFmtId="0" fontId="11" fillId="0" borderId="0" xfId="0" applyFont="1" applyFill="1" applyAlignment="1">
      <alignment vertical="center"/>
    </xf>
    <xf numFmtId="0" fontId="12" fillId="0" borderId="0" xfId="0" applyFont="1" applyFill="1" applyAlignment="1">
      <alignment vertical="center"/>
    </xf>
    <xf numFmtId="0" fontId="44" fillId="0" borderId="0" xfId="0" applyFont="1" applyFill="1" applyAlignment="1">
      <alignment vertical="center"/>
    </xf>
    <xf numFmtId="0" fontId="92" fillId="0" borderId="0" xfId="28" applyBorder="1" applyAlignment="1">
      <alignment horizontal="right" vertical="center"/>
    </xf>
    <xf numFmtId="0" fontId="30" fillId="0" borderId="0" xfId="28" applyFont="1" applyBorder="1" applyAlignment="1">
      <alignment horizontal="right" vertical="center"/>
    </xf>
    <xf numFmtId="0" fontId="11" fillId="0" borderId="1" xfId="48" applyFont="1" applyFill="1" applyBorder="1" applyAlignment="1">
      <alignment horizontal="left" vertical="center"/>
    </xf>
    <xf numFmtId="0" fontId="11" fillId="0" borderId="1" xfId="48" applyFont="1" applyFill="1" applyBorder="1" applyAlignment="1">
      <alignment horizontal="center" vertical="center"/>
    </xf>
    <xf numFmtId="0" fontId="11" fillId="0" borderId="1" xfId="0" applyFont="1" applyBorder="1" applyAlignment="1">
      <alignment vertical="center"/>
    </xf>
    <xf numFmtId="177" fontId="11" fillId="2" borderId="1" xfId="61" applyNumberFormat="1" applyFont="1" applyFill="1" applyBorder="1" applyAlignment="1">
      <alignment horizontal="right" vertical="center"/>
    </xf>
    <xf numFmtId="49" fontId="45" fillId="3" borderId="1" xfId="0" applyNumberFormat="1" applyFont="1" applyFill="1" applyBorder="1" applyAlignment="1">
      <alignment horizontal="left" vertical="center"/>
    </xf>
    <xf numFmtId="177" fontId="46" fillId="3" borderId="1" xfId="61" applyNumberFormat="1" applyFont="1" applyFill="1" applyBorder="1" applyAlignment="1">
      <alignment horizontal="right" vertical="center"/>
    </xf>
    <xf numFmtId="49" fontId="15" fillId="0" borderId="1" xfId="0" applyNumberFormat="1" applyFont="1" applyBorder="1" applyAlignment="1">
      <alignment horizontal="left" vertical="center"/>
    </xf>
    <xf numFmtId="177" fontId="14" fillId="2" borderId="1" xfId="61" applyNumberFormat="1" applyFont="1" applyFill="1" applyBorder="1" applyAlignment="1">
      <alignment horizontal="right" vertical="center"/>
    </xf>
    <xf numFmtId="0" fontId="43" fillId="0" borderId="0" xfId="20" applyFont="1" applyFill="1" applyAlignment="1">
      <alignment vertical="center"/>
    </xf>
    <xf numFmtId="0" fontId="11" fillId="0" borderId="0" xfId="20" applyFont="1" applyFill="1" applyAlignment="1">
      <alignment vertical="center"/>
    </xf>
    <xf numFmtId="0" fontId="12" fillId="0" borderId="0" xfId="20" applyFont="1" applyFill="1" applyAlignment="1">
      <alignment vertical="center"/>
    </xf>
    <xf numFmtId="0" fontId="44" fillId="0" borderId="0" xfId="20" applyFont="1" applyFill="1" applyAlignment="1">
      <alignment vertical="center"/>
    </xf>
    <xf numFmtId="0" fontId="17" fillId="0" borderId="0" xfId="20" applyFont="1" applyFill="1" applyAlignment="1">
      <alignment vertical="center"/>
    </xf>
    <xf numFmtId="0" fontId="11" fillId="0" borderId="5" xfId="46" applyFont="1" applyFill="1" applyBorder="1" applyAlignment="1">
      <alignment horizontal="center" vertical="center"/>
    </xf>
    <xf numFmtId="185" fontId="11" fillId="2" borderId="1" xfId="1" applyNumberFormat="1" applyFont="1" applyFill="1" applyBorder="1" applyAlignment="1">
      <alignment horizontal="center" vertical="center"/>
    </xf>
    <xf numFmtId="49" fontId="37" fillId="0" borderId="1" xfId="0" applyNumberFormat="1" applyFont="1" applyFill="1" applyBorder="1" applyAlignment="1" applyProtection="1">
      <alignment vertical="center"/>
    </xf>
    <xf numFmtId="177" fontId="48" fillId="0" borderId="1" xfId="3" applyNumberFormat="1" applyFont="1" applyFill="1" applyBorder="1" applyAlignment="1" applyProtection="1">
      <alignment horizontal="right" vertical="center"/>
    </xf>
    <xf numFmtId="49" fontId="45" fillId="3" borderId="1" xfId="0" applyNumberFormat="1" applyFont="1" applyFill="1" applyBorder="1" applyAlignment="1"/>
    <xf numFmtId="177" fontId="48" fillId="3" borderId="1" xfId="3" applyNumberFormat="1" applyFont="1" applyFill="1" applyBorder="1" applyAlignment="1" applyProtection="1">
      <alignment horizontal="right" vertical="center"/>
    </xf>
    <xf numFmtId="177" fontId="12" fillId="0" borderId="0" xfId="20" applyNumberFormat="1" applyFont="1" applyFill="1" applyAlignment="1">
      <alignment vertical="center"/>
    </xf>
    <xf numFmtId="49" fontId="15" fillId="3" borderId="1" xfId="0" applyNumberFormat="1" applyFont="1" applyFill="1" applyBorder="1" applyAlignment="1">
      <alignment horizontal="left" indent="1"/>
    </xf>
    <xf numFmtId="177" fontId="17" fillId="3" borderId="1" xfId="3" applyNumberFormat="1" applyFont="1" applyFill="1" applyBorder="1" applyAlignment="1" applyProtection="1">
      <alignment vertical="center"/>
    </xf>
    <xf numFmtId="177" fontId="17" fillId="3" borderId="1" xfId="3" applyNumberFormat="1" applyFont="1" applyFill="1" applyBorder="1" applyAlignment="1" applyProtection="1">
      <alignment horizontal="right" vertical="center"/>
    </xf>
    <xf numFmtId="49" fontId="15" fillId="0" borderId="1" xfId="0" applyNumberFormat="1" applyFont="1" applyBorder="1" applyAlignment="1">
      <alignment horizontal="left" indent="2"/>
    </xf>
    <xf numFmtId="177" fontId="17" fillId="0" borderId="1" xfId="3" applyNumberFormat="1" applyFont="1" applyFill="1" applyBorder="1" applyAlignment="1" applyProtection="1">
      <alignment vertical="center"/>
    </xf>
    <xf numFmtId="177" fontId="17" fillId="0" borderId="1" xfId="3" applyNumberFormat="1" applyFont="1" applyFill="1" applyBorder="1" applyAlignment="1" applyProtection="1">
      <alignment horizontal="right" vertical="center"/>
    </xf>
    <xf numFmtId="49" fontId="15" fillId="0" borderId="1" xfId="28" applyNumberFormat="1" applyFont="1" applyBorder="1" applyAlignment="1">
      <alignment horizontal="left" indent="2"/>
    </xf>
    <xf numFmtId="177" fontId="17" fillId="0" borderId="1" xfId="3" applyNumberFormat="1" applyFont="1" applyFill="1" applyBorder="1" applyAlignment="1">
      <alignment vertical="center"/>
    </xf>
    <xf numFmtId="177" fontId="17" fillId="3" borderId="1" xfId="3" applyNumberFormat="1" applyFont="1" applyFill="1" applyBorder="1" applyAlignment="1">
      <alignment vertical="center"/>
    </xf>
    <xf numFmtId="177" fontId="48" fillId="3" borderId="1" xfId="3" applyNumberFormat="1" applyFont="1" applyFill="1" applyBorder="1" applyAlignment="1">
      <alignment vertical="center"/>
    </xf>
    <xf numFmtId="49" fontId="15" fillId="3" borderId="1" xfId="0" applyNumberFormat="1" applyFont="1" applyFill="1" applyBorder="1" applyAlignment="1"/>
    <xf numFmtId="49" fontId="15" fillId="0" borderId="1" xfId="0" applyNumberFormat="1" applyFont="1" applyBorder="1" applyAlignment="1"/>
    <xf numFmtId="49" fontId="15" fillId="0" borderId="1" xfId="0" applyNumberFormat="1" applyFont="1" applyBorder="1" applyAlignment="1">
      <alignment horizontal="left" indent="1"/>
    </xf>
    <xf numFmtId="0" fontId="23" fillId="0" borderId="0" xfId="22" applyFont="1" applyFill="1" applyAlignment="1">
      <alignment horizontal="center" vertical="center"/>
    </xf>
    <xf numFmtId="0" fontId="23" fillId="0" borderId="0" xfId="22" applyFont="1" applyFill="1">
      <alignment vertical="center"/>
    </xf>
    <xf numFmtId="0" fontId="25" fillId="0" borderId="0" xfId="22" applyFont="1" applyFill="1">
      <alignment vertical="center"/>
    </xf>
    <xf numFmtId="0" fontId="92" fillId="0" borderId="0" xfId="22" applyFill="1">
      <alignment vertical="center"/>
    </xf>
    <xf numFmtId="181" fontId="92" fillId="0" borderId="0" xfId="22" applyNumberFormat="1" applyFill="1">
      <alignment vertical="center"/>
    </xf>
    <xf numFmtId="179" fontId="92" fillId="0" borderId="0" xfId="22" applyNumberFormat="1" applyFill="1">
      <alignment vertical="center"/>
    </xf>
    <xf numFmtId="0" fontId="50" fillId="0" borderId="0" xfId="22" applyFont="1" applyFill="1" applyAlignment="1">
      <alignment horizontal="center" vertical="center"/>
    </xf>
    <xf numFmtId="181" fontId="50" fillId="0" borderId="0" xfId="22" applyNumberFormat="1" applyFont="1" applyFill="1" applyAlignment="1">
      <alignment horizontal="center" vertical="center"/>
    </xf>
    <xf numFmtId="179" fontId="50" fillId="0" borderId="0" xfId="22" applyNumberFormat="1" applyFont="1" applyFill="1" applyAlignment="1">
      <alignment horizontal="center" vertical="center"/>
    </xf>
    <xf numFmtId="0" fontId="11" fillId="0" borderId="1" xfId="22" applyFont="1" applyFill="1" applyBorder="1" applyAlignment="1">
      <alignment horizontal="center" vertical="center"/>
    </xf>
    <xf numFmtId="181" fontId="11" fillId="0" borderId="1" xfId="38" applyNumberFormat="1" applyFont="1" applyFill="1" applyBorder="1" applyAlignment="1" applyProtection="1">
      <alignment horizontal="center" vertical="center" wrapText="1"/>
      <protection locked="0"/>
    </xf>
    <xf numFmtId="179" fontId="11" fillId="0" borderId="1" xfId="38" applyNumberFormat="1" applyFont="1" applyFill="1" applyBorder="1" applyAlignment="1" applyProtection="1">
      <alignment horizontal="center" vertical="center" wrapText="1"/>
      <protection locked="0"/>
    </xf>
    <xf numFmtId="0" fontId="11" fillId="0" borderId="1" xfId="38" applyFont="1" applyFill="1" applyBorder="1" applyAlignment="1" applyProtection="1">
      <alignment horizontal="center" vertical="center" wrapText="1"/>
      <protection locked="0"/>
    </xf>
    <xf numFmtId="177" fontId="18" fillId="0" borderId="1" xfId="3" applyNumberFormat="1" applyFont="1" applyFill="1" applyBorder="1" applyAlignment="1">
      <alignment horizontal="right" vertical="center"/>
    </xf>
    <xf numFmtId="190" fontId="11" fillId="0" borderId="1" xfId="6" applyNumberFormat="1" applyFont="1" applyFill="1" applyBorder="1" applyAlignment="1" applyProtection="1">
      <alignment horizontal="right" vertical="center" wrapText="1"/>
      <protection locked="0"/>
    </xf>
    <xf numFmtId="0" fontId="11" fillId="0" borderId="1" xfId="54" applyFont="1" applyFill="1" applyBorder="1" applyAlignment="1" applyProtection="1">
      <alignment horizontal="left" vertical="center" wrapText="1"/>
      <protection locked="0"/>
    </xf>
    <xf numFmtId="177" fontId="43" fillId="2" borderId="1" xfId="3" applyNumberFormat="1" applyFont="1" applyFill="1" applyBorder="1" applyAlignment="1" applyProtection="1">
      <alignment horizontal="right" vertical="center" wrapText="1"/>
      <protection locked="0"/>
    </xf>
    <xf numFmtId="9" fontId="18" fillId="0" borderId="1" xfId="6" applyFont="1" applyFill="1" applyBorder="1" applyAlignment="1">
      <alignment horizontal="right" vertical="center"/>
    </xf>
    <xf numFmtId="190" fontId="12" fillId="0" borderId="1" xfId="6" applyNumberFormat="1" applyFont="1" applyFill="1" applyBorder="1" applyAlignment="1" applyProtection="1">
      <alignment horizontal="right" vertical="center" wrapText="1"/>
      <protection locked="0"/>
    </xf>
    <xf numFmtId="177" fontId="36" fillId="0" borderId="1" xfId="3" applyNumberFormat="1" applyFont="1" applyFill="1" applyBorder="1" applyAlignment="1">
      <alignment horizontal="right" vertical="center"/>
    </xf>
    <xf numFmtId="9" fontId="21" fillId="0" borderId="1" xfId="6" applyFont="1" applyFill="1" applyBorder="1" applyAlignment="1">
      <alignment horizontal="right" vertical="center"/>
    </xf>
    <xf numFmtId="0" fontId="36" fillId="2" borderId="1" xfId="28" applyFont="1" applyFill="1" applyBorder="1" applyAlignment="1">
      <alignment vertical="center"/>
    </xf>
    <xf numFmtId="0" fontId="38" fillId="2" borderId="1" xfId="22" applyFont="1" applyFill="1" applyBorder="1">
      <alignment vertical="center"/>
    </xf>
    <xf numFmtId="177" fontId="38" fillId="2" borderId="1" xfId="3" applyNumberFormat="1" applyFont="1" applyFill="1" applyBorder="1" applyAlignment="1">
      <alignment horizontal="right" vertical="center"/>
    </xf>
    <xf numFmtId="0" fontId="38" fillId="0" borderId="1" xfId="22" applyFont="1" applyFill="1" applyBorder="1" applyAlignment="1">
      <alignment vertical="center" wrapText="1"/>
    </xf>
    <xf numFmtId="177" fontId="38" fillId="0" borderId="1" xfId="3" applyNumberFormat="1" applyFont="1" applyFill="1" applyBorder="1" applyAlignment="1">
      <alignment horizontal="right" vertical="center"/>
    </xf>
    <xf numFmtId="182" fontId="38" fillId="0" borderId="1" xfId="22" applyNumberFormat="1" applyFont="1" applyFill="1" applyBorder="1" applyAlignment="1">
      <alignment horizontal="right" vertical="center"/>
    </xf>
    <xf numFmtId="177" fontId="25" fillId="0" borderId="1" xfId="3" applyNumberFormat="1" applyFont="1" applyFill="1" applyBorder="1" applyAlignment="1">
      <alignment horizontal="right" vertical="center"/>
    </xf>
    <xf numFmtId="179" fontId="25" fillId="0" borderId="1" xfId="22" applyNumberFormat="1" applyFont="1" applyFill="1" applyBorder="1">
      <alignment vertical="center"/>
    </xf>
    <xf numFmtId="0" fontId="25" fillId="0" borderId="1" xfId="22" applyFont="1" applyFill="1" applyBorder="1">
      <alignment vertical="center"/>
    </xf>
    <xf numFmtId="0" fontId="51" fillId="0" borderId="1" xfId="22" applyFont="1" applyFill="1" applyBorder="1" applyAlignment="1">
      <alignment horizontal="right" vertical="center"/>
    </xf>
    <xf numFmtId="179" fontId="38" fillId="0" borderId="1" xfId="22" applyNumberFormat="1" applyFont="1" applyFill="1" applyBorder="1">
      <alignment vertical="center"/>
    </xf>
    <xf numFmtId="0" fontId="52" fillId="0" borderId="1" xfId="22" applyFont="1" applyFill="1" applyBorder="1" applyAlignment="1">
      <alignment horizontal="right" vertical="center"/>
    </xf>
    <xf numFmtId="0" fontId="0" fillId="0" borderId="1" xfId="22" applyFont="1" applyFill="1" applyBorder="1" applyAlignment="1">
      <alignment horizontal="left" vertical="center" wrapText="1"/>
    </xf>
    <xf numFmtId="0" fontId="11" fillId="2" borderId="0" xfId="40" applyFont="1" applyFill="1">
      <alignment vertical="center"/>
    </xf>
    <xf numFmtId="0" fontId="12" fillId="2" borderId="0" xfId="40" applyFont="1" applyFill="1">
      <alignment vertical="center"/>
    </xf>
    <xf numFmtId="0" fontId="27" fillId="2" borderId="0" xfId="40" applyFont="1" applyFill="1" applyAlignment="1">
      <alignment vertical="center"/>
    </xf>
    <xf numFmtId="0" fontId="27" fillId="2" borderId="0" xfId="40" applyFont="1" applyFill="1">
      <alignment vertical="center"/>
    </xf>
    <xf numFmtId="0" fontId="53" fillId="2" borderId="0" xfId="21" applyFont="1" applyFill="1" applyBorder="1" applyAlignment="1">
      <alignment horizontal="center" vertical="center"/>
    </xf>
    <xf numFmtId="0" fontId="53" fillId="2" borderId="2" xfId="21" applyFont="1" applyFill="1" applyBorder="1" applyAlignment="1">
      <alignment vertical="center"/>
    </xf>
    <xf numFmtId="0" fontId="11" fillId="2" borderId="1" xfId="28" applyFont="1" applyFill="1" applyBorder="1" applyAlignment="1">
      <alignment horizontal="center" vertical="center"/>
    </xf>
    <xf numFmtId="181" fontId="11" fillId="2" borderId="1" xfId="38" applyNumberFormat="1" applyFont="1" applyFill="1" applyBorder="1" applyAlignment="1" applyProtection="1">
      <alignment horizontal="center" vertical="center" wrapText="1"/>
      <protection locked="0"/>
    </xf>
    <xf numFmtId="0" fontId="11" fillId="2" borderId="1" xfId="38" applyFont="1" applyFill="1" applyBorder="1" applyAlignment="1" applyProtection="1">
      <alignment horizontal="center" vertical="center" wrapText="1"/>
      <protection locked="0"/>
    </xf>
    <xf numFmtId="0" fontId="11" fillId="2" borderId="1" xfId="21" applyFont="1" applyFill="1" applyBorder="1" applyAlignment="1">
      <alignment horizontal="center" vertical="center"/>
    </xf>
    <xf numFmtId="186" fontId="37" fillId="2" borderId="1" xfId="0" applyNumberFormat="1" applyFont="1" applyFill="1" applyBorder="1" applyAlignment="1" applyProtection="1">
      <alignment horizontal="right" vertical="center"/>
    </xf>
    <xf numFmtId="0" fontId="11" fillId="2" borderId="1" xfId="21" applyFont="1" applyFill="1" applyBorder="1" applyAlignment="1">
      <alignment horizontal="left" vertical="center"/>
    </xf>
    <xf numFmtId="186" fontId="37" fillId="2" borderId="1" xfId="0" applyNumberFormat="1" applyFont="1" applyFill="1" applyBorder="1" applyAlignment="1" applyProtection="1">
      <alignment vertical="center"/>
    </xf>
    <xf numFmtId="181" fontId="37" fillId="2" borderId="1" xfId="30" applyNumberFormat="1" applyFont="1" applyFill="1" applyBorder="1" applyAlignment="1">
      <alignment horizontal="right" vertical="center"/>
    </xf>
    <xf numFmtId="182" fontId="54" fillId="2" borderId="1" xfId="28" applyNumberFormat="1" applyFont="1" applyFill="1" applyBorder="1">
      <alignment vertical="center"/>
    </xf>
    <xf numFmtId="181" fontId="36" fillId="2" borderId="1" xfId="28" applyNumberFormat="1" applyFont="1" applyFill="1" applyBorder="1">
      <alignment vertical="center"/>
    </xf>
    <xf numFmtId="181" fontId="14" fillId="2" borderId="1" xfId="30" applyNumberFormat="1" applyFont="1" applyFill="1" applyBorder="1" applyAlignment="1">
      <alignment horizontal="right" vertical="center"/>
    </xf>
    <xf numFmtId="182" fontId="36" fillId="2" borderId="1" xfId="28" applyNumberFormat="1" applyFont="1" applyFill="1" applyBorder="1">
      <alignment vertical="center"/>
    </xf>
    <xf numFmtId="181" fontId="36" fillId="2" borderId="1" xfId="28" applyNumberFormat="1" applyFont="1" applyFill="1" applyBorder="1" applyAlignment="1">
      <alignment horizontal="left" vertical="center" indent="1"/>
    </xf>
    <xf numFmtId="181" fontId="36" fillId="2" borderId="1" xfId="28" applyNumberFormat="1" applyFont="1" applyFill="1" applyBorder="1" applyAlignment="1">
      <alignment horizontal="left" vertical="center" wrapText="1" indent="1"/>
    </xf>
    <xf numFmtId="0" fontId="10" fillId="2" borderId="1" xfId="40" applyFont="1" applyFill="1" applyBorder="1" applyAlignment="1">
      <alignment horizontal="center" vertical="center"/>
    </xf>
    <xf numFmtId="0" fontId="55" fillId="2" borderId="1" xfId="40" applyFont="1" applyFill="1" applyBorder="1" applyAlignment="1">
      <alignment horizontal="center" vertical="center"/>
    </xf>
    <xf numFmtId="0" fontId="55" fillId="2" borderId="1" xfId="21" applyFont="1" applyFill="1" applyBorder="1" applyAlignment="1">
      <alignment horizontal="left" vertical="center"/>
    </xf>
    <xf numFmtId="0" fontId="32" fillId="2" borderId="0" xfId="40" applyFont="1" applyFill="1">
      <alignment vertical="center"/>
    </xf>
    <xf numFmtId="0" fontId="30" fillId="2" borderId="0" xfId="28" applyFont="1" applyFill="1" applyBorder="1" applyAlignment="1">
      <alignment horizontal="right" vertical="center"/>
    </xf>
    <xf numFmtId="0" fontId="11" fillId="2" borderId="0" xfId="12" applyFont="1" applyFill="1" applyAlignment="1"/>
    <xf numFmtId="0" fontId="12" fillId="2" borderId="0" xfId="12" applyFont="1" applyFill="1" applyAlignment="1"/>
    <xf numFmtId="0" fontId="92" fillId="2" borderId="0" xfId="12" applyFill="1" applyAlignment="1"/>
    <xf numFmtId="0" fontId="92" fillId="3" borderId="0" xfId="12" applyFill="1" applyAlignment="1"/>
    <xf numFmtId="181" fontId="92" fillId="2" borderId="0" xfId="12" applyNumberFormat="1" applyFill="1" applyAlignment="1">
      <alignment horizontal="center" vertical="center"/>
    </xf>
    <xf numFmtId="188" fontId="92" fillId="3" borderId="0" xfId="12" applyNumberFormat="1" applyFill="1" applyAlignment="1"/>
    <xf numFmtId="0" fontId="33" fillId="2" borderId="0" xfId="12" applyFont="1" applyFill="1" applyAlignment="1">
      <alignment horizontal="center" vertical="center"/>
    </xf>
    <xf numFmtId="0" fontId="33" fillId="3" borderId="0" xfId="12" applyFont="1" applyFill="1" applyAlignment="1">
      <alignment horizontal="center" vertical="center"/>
    </xf>
    <xf numFmtId="0" fontId="11" fillId="3" borderId="1" xfId="28" applyFont="1" applyFill="1" applyBorder="1" applyAlignment="1">
      <alignment horizontal="center" vertical="center"/>
    </xf>
    <xf numFmtId="0" fontId="36" fillId="3" borderId="1" xfId="12" applyFont="1" applyFill="1" applyBorder="1">
      <alignment vertical="center"/>
    </xf>
    <xf numFmtId="9" fontId="11" fillId="2" borderId="1" xfId="6" applyFont="1" applyFill="1" applyBorder="1" applyAlignment="1">
      <alignment horizontal="right" vertical="center"/>
    </xf>
    <xf numFmtId="190" fontId="11" fillId="2" borderId="1" xfId="6" applyNumberFormat="1" applyFont="1" applyFill="1" applyBorder="1" applyAlignment="1">
      <alignment horizontal="right" vertical="center"/>
    </xf>
    <xf numFmtId="0" fontId="36" fillId="2" borderId="1" xfId="12" applyFont="1" applyFill="1" applyBorder="1">
      <alignment vertical="center"/>
    </xf>
    <xf numFmtId="9" fontId="12" fillId="2" borderId="1" xfId="6" applyFont="1" applyFill="1" applyBorder="1" applyAlignment="1">
      <alignment horizontal="right" vertical="center"/>
    </xf>
    <xf numFmtId="190" fontId="12" fillId="2" borderId="1" xfId="6" applyNumberFormat="1" applyFont="1" applyFill="1" applyBorder="1" applyAlignment="1">
      <alignment horizontal="right" vertical="center"/>
    </xf>
    <xf numFmtId="184" fontId="12" fillId="2" borderId="1" xfId="30" applyNumberFormat="1" applyFont="1" applyFill="1" applyBorder="1" applyAlignment="1">
      <alignment horizontal="right" vertical="center"/>
    </xf>
    <xf numFmtId="181" fontId="12" fillId="2" borderId="1" xfId="30" applyNumberFormat="1" applyFont="1" applyFill="1" applyBorder="1" applyAlignment="1">
      <alignment horizontal="right" vertical="center"/>
    </xf>
    <xf numFmtId="181" fontId="37" fillId="2" borderId="1" xfId="12" applyNumberFormat="1" applyFont="1" applyFill="1" applyBorder="1" applyAlignment="1">
      <alignment horizontal="right" vertical="center"/>
    </xf>
    <xf numFmtId="0" fontId="37" fillId="2" borderId="1" xfId="12" applyNumberFormat="1" applyFont="1" applyFill="1" applyBorder="1" applyAlignment="1">
      <alignment horizontal="right" vertical="center"/>
    </xf>
    <xf numFmtId="0" fontId="4" fillId="3" borderId="0" xfId="28" applyFont="1" applyFill="1" applyAlignment="1">
      <alignment horizontal="left" vertical="center"/>
    </xf>
    <xf numFmtId="0" fontId="11" fillId="3" borderId="1" xfId="42" applyFont="1" applyFill="1" applyBorder="1" applyAlignment="1">
      <alignment horizontal="center" vertical="center"/>
    </xf>
    <xf numFmtId="188" fontId="11" fillId="3" borderId="1" xfId="12" applyNumberFormat="1" applyFont="1" applyFill="1" applyBorder="1" applyAlignment="1">
      <alignment vertical="center"/>
    </xf>
    <xf numFmtId="181" fontId="12" fillId="2" borderId="0" xfId="12" applyNumberFormat="1" applyFont="1" applyFill="1" applyAlignment="1"/>
    <xf numFmtId="181" fontId="33" fillId="0" borderId="0" xfId="28" applyNumberFormat="1" applyFont="1" applyFill="1" applyAlignment="1">
      <alignment horizontal="center" vertical="center"/>
    </xf>
    <xf numFmtId="0" fontId="56" fillId="0" borderId="0" xfId="28" applyFont="1" applyFill="1" applyAlignment="1">
      <alignment horizontal="right" vertical="center"/>
    </xf>
    <xf numFmtId="186" fontId="32" fillId="2" borderId="0" xfId="0" applyNumberFormat="1" applyFont="1" applyFill="1" applyBorder="1" applyAlignment="1" applyProtection="1">
      <alignment horizontal="right" vertical="center"/>
      <protection locked="0"/>
    </xf>
    <xf numFmtId="181" fontId="11" fillId="2" borderId="1" xfId="0" applyNumberFormat="1" applyFont="1" applyFill="1" applyBorder="1" applyAlignment="1">
      <alignment horizontal="center" vertical="center"/>
    </xf>
    <xf numFmtId="0" fontId="23" fillId="2" borderId="1" xfId="28" applyFont="1" applyFill="1" applyBorder="1">
      <alignment vertical="center"/>
    </xf>
    <xf numFmtId="177" fontId="11" fillId="2" borderId="1" xfId="3" applyNumberFormat="1" applyFont="1" applyFill="1" applyBorder="1" applyAlignment="1" applyProtection="1">
      <alignment vertical="center"/>
    </xf>
    <xf numFmtId="186" fontId="11" fillId="2" borderId="1" xfId="0" applyNumberFormat="1" applyFont="1" applyFill="1" applyBorder="1" applyAlignment="1" applyProtection="1">
      <alignment vertical="center"/>
    </xf>
    <xf numFmtId="0" fontId="11" fillId="0" borderId="0" xfId="42" applyFont="1" applyFill="1"/>
    <xf numFmtId="0" fontId="12" fillId="0" borderId="0" xfId="42" applyFont="1" applyFill="1"/>
    <xf numFmtId="188" fontId="27" fillId="0" borderId="0" xfId="42" applyNumberFormat="1" applyFont="1" applyFill="1" applyAlignment="1">
      <alignment vertical="center"/>
    </xf>
    <xf numFmtId="0" fontId="27" fillId="0" borderId="0" xfId="42" applyFont="1" applyFill="1"/>
    <xf numFmtId="0" fontId="58" fillId="0" borderId="2" xfId="28" applyFont="1" applyFill="1" applyBorder="1" applyAlignment="1">
      <alignment horizontal="center" vertical="center"/>
    </xf>
    <xf numFmtId="0" fontId="58" fillId="0" borderId="0" xfId="28" applyFont="1" applyFill="1" applyBorder="1" applyAlignment="1">
      <alignment horizontal="right" vertical="center"/>
    </xf>
    <xf numFmtId="0" fontId="11" fillId="0" borderId="1" xfId="42" applyFont="1" applyFill="1" applyBorder="1" applyAlignment="1">
      <alignment horizontal="center" vertical="center"/>
    </xf>
    <xf numFmtId="181" fontId="11" fillId="0" borderId="1" xfId="42" applyNumberFormat="1" applyFont="1" applyFill="1" applyBorder="1" applyAlignment="1">
      <alignment horizontal="center" vertical="center"/>
    </xf>
    <xf numFmtId="0" fontId="11" fillId="0" borderId="1" xfId="42" applyFont="1" applyFill="1" applyBorder="1" applyAlignment="1">
      <alignment horizontal="left" vertical="center"/>
    </xf>
    <xf numFmtId="177" fontId="11" fillId="0" borderId="1" xfId="3" applyNumberFormat="1" applyFont="1" applyFill="1" applyBorder="1" applyAlignment="1" applyProtection="1">
      <alignment horizontal="right" vertical="center"/>
    </xf>
    <xf numFmtId="49" fontId="34" fillId="3" borderId="1" xfId="28" applyNumberFormat="1" applyFont="1" applyFill="1" applyBorder="1" applyAlignment="1" applyProtection="1">
      <alignment vertical="center"/>
    </xf>
    <xf numFmtId="177" fontId="46" fillId="3" borderId="1" xfId="3" applyNumberFormat="1" applyFont="1" applyFill="1" applyBorder="1" applyAlignment="1" applyProtection="1">
      <alignment horizontal="right" vertical="center"/>
    </xf>
    <xf numFmtId="49" fontId="36" fillId="3" borderId="1" xfId="28" applyNumberFormat="1" applyFont="1" applyFill="1" applyBorder="1" applyAlignment="1" applyProtection="1">
      <alignment vertical="center"/>
    </xf>
    <xf numFmtId="177" fontId="14" fillId="3" borderId="1" xfId="3" applyNumberFormat="1" applyFont="1" applyFill="1" applyBorder="1" applyAlignment="1" applyProtection="1">
      <alignment horizontal="right" vertical="center"/>
    </xf>
    <xf numFmtId="49" fontId="36" fillId="0" borderId="1" xfId="28" applyNumberFormat="1" applyFont="1" applyFill="1" applyBorder="1" applyAlignment="1" applyProtection="1">
      <alignment vertical="center"/>
    </xf>
    <xf numFmtId="177" fontId="14" fillId="0" borderId="1" xfId="3" applyNumberFormat="1" applyFont="1" applyFill="1" applyBorder="1" applyAlignment="1" applyProtection="1">
      <alignment horizontal="right" vertical="center"/>
    </xf>
    <xf numFmtId="188" fontId="12" fillId="0" borderId="0" xfId="42" applyNumberFormat="1" applyFont="1" applyFill="1"/>
    <xf numFmtId="177" fontId="36" fillId="0" borderId="1" xfId="3" applyNumberFormat="1" applyFont="1" applyFill="1" applyBorder="1" applyAlignment="1" applyProtection="1">
      <alignment horizontal="right" vertical="center"/>
    </xf>
    <xf numFmtId="0" fontId="11" fillId="2" borderId="0" xfId="39" applyFont="1" applyFill="1"/>
    <xf numFmtId="0" fontId="12" fillId="2" borderId="0" xfId="39" applyFont="1" applyFill="1"/>
    <xf numFmtId="0" fontId="27" fillId="2" borderId="0" xfId="39" applyFont="1" applyFill="1" applyAlignment="1">
      <alignment vertical="center"/>
    </xf>
    <xf numFmtId="0" fontId="27" fillId="3" borderId="0" xfId="39" applyFont="1" applyFill="1" applyAlignment="1">
      <alignment vertical="center"/>
    </xf>
    <xf numFmtId="181" fontId="27" fillId="2" borderId="0" xfId="39" applyNumberFormat="1" applyFont="1" applyFill="1"/>
    <xf numFmtId="188" fontId="27" fillId="2" borderId="0" xfId="39" applyNumberFormat="1" applyFont="1" applyFill="1" applyAlignment="1">
      <alignment vertical="center"/>
    </xf>
    <xf numFmtId="188" fontId="27" fillId="3" borderId="0" xfId="39" applyNumberFormat="1" applyFont="1" applyFill="1" applyAlignment="1">
      <alignment vertical="center"/>
    </xf>
    <xf numFmtId="0" fontId="27" fillId="2" borderId="0" xfId="39" applyFont="1" applyFill="1"/>
    <xf numFmtId="0" fontId="11" fillId="2" borderId="1" xfId="39" applyFont="1" applyFill="1" applyBorder="1" applyAlignment="1">
      <alignment horizontal="center" vertical="center"/>
    </xf>
    <xf numFmtId="0" fontId="11" fillId="3" borderId="1" xfId="39" applyFont="1" applyFill="1" applyBorder="1" applyAlignment="1">
      <alignment horizontal="center" vertical="center"/>
    </xf>
    <xf numFmtId="177" fontId="23" fillId="3" borderId="1" xfId="3" applyNumberFormat="1" applyFont="1" applyFill="1" applyBorder="1">
      <alignment vertical="center"/>
    </xf>
    <xf numFmtId="177" fontId="23" fillId="2" borderId="1" xfId="3" applyNumberFormat="1" applyFont="1" applyFill="1" applyBorder="1">
      <alignment vertical="center"/>
    </xf>
    <xf numFmtId="9" fontId="23" fillId="2" borderId="1" xfId="6" applyNumberFormat="1" applyFont="1" applyFill="1" applyBorder="1">
      <alignment vertical="center"/>
    </xf>
    <xf numFmtId="0" fontId="11" fillId="2" borderId="1" xfId="39" applyFont="1" applyFill="1" applyBorder="1" applyAlignment="1">
      <alignment horizontal="left" vertical="center"/>
    </xf>
    <xf numFmtId="186" fontId="54" fillId="2" borderId="1" xfId="28" applyNumberFormat="1" applyFont="1" applyFill="1" applyBorder="1" applyAlignment="1">
      <alignment horizontal="right" vertical="center"/>
    </xf>
    <xf numFmtId="0" fontId="36" fillId="3" borderId="1" xfId="28" applyFont="1" applyFill="1" applyBorder="1" applyAlignment="1">
      <alignment vertical="center"/>
    </xf>
    <xf numFmtId="186" fontId="36" fillId="2" borderId="1" xfId="28" applyNumberFormat="1" applyFont="1" applyFill="1" applyBorder="1" applyAlignment="1">
      <alignment horizontal="right" vertical="center"/>
    </xf>
    <xf numFmtId="182" fontId="36" fillId="2" borderId="1" xfId="28" applyNumberFormat="1" applyFont="1" applyFill="1" applyBorder="1" applyAlignment="1">
      <alignment horizontal="right" vertical="center"/>
    </xf>
    <xf numFmtId="0" fontId="36" fillId="3" borderId="1" xfId="28" applyFont="1" applyFill="1" applyBorder="1">
      <alignment vertical="center"/>
    </xf>
    <xf numFmtId="0" fontId="14" fillId="2" borderId="1" xfId="0" applyFont="1" applyFill="1" applyBorder="1" applyAlignment="1">
      <alignment horizontal="left" vertical="center"/>
    </xf>
    <xf numFmtId="0" fontId="14" fillId="3" borderId="1" xfId="0" applyFont="1" applyFill="1" applyBorder="1" applyAlignment="1">
      <alignment horizontal="left" vertical="center"/>
    </xf>
    <xf numFmtId="186" fontId="36" fillId="2" borderId="1" xfId="28" applyNumberFormat="1" applyFont="1" applyFill="1" applyBorder="1" applyAlignment="1">
      <alignment vertical="center"/>
    </xf>
    <xf numFmtId="190" fontId="23" fillId="2" borderId="1" xfId="6" applyNumberFormat="1" applyFont="1" applyFill="1" applyBorder="1">
      <alignment vertical="center"/>
    </xf>
    <xf numFmtId="177" fontId="14" fillId="3" borderId="1" xfId="3" applyNumberFormat="1" applyFont="1" applyFill="1" applyBorder="1" applyAlignment="1">
      <alignment horizontal="right" vertical="center"/>
    </xf>
    <xf numFmtId="9" fontId="14" fillId="2" borderId="1" xfId="6" applyNumberFormat="1" applyFont="1" applyFill="1" applyBorder="1" applyAlignment="1">
      <alignment horizontal="right" vertical="center"/>
    </xf>
    <xf numFmtId="177" fontId="38" fillId="3" borderId="1" xfId="3" applyNumberFormat="1" applyFont="1" applyFill="1" applyBorder="1" applyAlignment="1">
      <alignment horizontal="right" vertical="center"/>
    </xf>
    <xf numFmtId="0" fontId="92" fillId="3" borderId="0" xfId="28" applyFill="1" applyBorder="1" applyAlignment="1">
      <alignment horizontal="center" vertical="center"/>
    </xf>
    <xf numFmtId="0" fontId="92" fillId="2" borderId="0" xfId="28" applyFill="1" applyBorder="1" applyAlignment="1">
      <alignment horizontal="center" vertical="center"/>
    </xf>
    <xf numFmtId="3" fontId="59" fillId="2" borderId="0" xfId="0" applyNumberFormat="1" applyFont="1" applyFill="1" applyBorder="1" applyAlignment="1" applyProtection="1">
      <alignment horizontal="right" vertical="center"/>
    </xf>
    <xf numFmtId="9" fontId="23" fillId="2" borderId="1" xfId="6" applyFont="1" applyFill="1" applyBorder="1">
      <alignment vertical="center"/>
    </xf>
    <xf numFmtId="9" fontId="36" fillId="2" borderId="1" xfId="6" applyFont="1" applyFill="1" applyBorder="1" applyAlignment="1">
      <alignment horizontal="right" vertical="center"/>
    </xf>
    <xf numFmtId="0" fontId="36" fillId="3" borderId="0" xfId="28" applyFont="1" applyFill="1" applyBorder="1">
      <alignment vertical="center"/>
    </xf>
    <xf numFmtId="0" fontId="60" fillId="0" borderId="0" xfId="0" applyFont="1">
      <alignment vertical="center"/>
    </xf>
    <xf numFmtId="3" fontId="60" fillId="0" borderId="0" xfId="0" applyNumberFormat="1" applyFont="1">
      <alignment vertical="center"/>
    </xf>
    <xf numFmtId="9" fontId="36" fillId="2" borderId="1" xfId="6" applyFont="1" applyFill="1" applyBorder="1" applyAlignment="1">
      <alignment vertical="center"/>
    </xf>
    <xf numFmtId="3" fontId="14" fillId="3" borderId="1" xfId="0" applyNumberFormat="1" applyFont="1" applyFill="1" applyBorder="1" applyAlignment="1" applyProtection="1">
      <alignment vertical="center"/>
    </xf>
    <xf numFmtId="181" fontId="14" fillId="2" borderId="1" xfId="0" applyNumberFormat="1" applyFont="1" applyFill="1" applyBorder="1" applyAlignment="1">
      <alignment horizontal="right" vertical="center"/>
    </xf>
    <xf numFmtId="181" fontId="14" fillId="2" borderId="1" xfId="39" applyNumberFormat="1" applyFont="1" applyFill="1" applyBorder="1" applyAlignment="1">
      <alignment horizontal="right" vertical="center"/>
    </xf>
    <xf numFmtId="9" fontId="14" fillId="2" borderId="1" xfId="6" applyFont="1" applyFill="1" applyBorder="1" applyAlignment="1">
      <alignment horizontal="right" vertical="center"/>
    </xf>
    <xf numFmtId="0" fontId="38" fillId="2" borderId="1" xfId="20" applyFont="1" applyFill="1" applyBorder="1" applyAlignment="1">
      <alignment vertical="center" wrapText="1"/>
    </xf>
    <xf numFmtId="177" fontId="38" fillId="3" borderId="1" xfId="3" applyNumberFormat="1" applyFont="1" applyFill="1" applyBorder="1" applyAlignment="1">
      <alignment horizontal="right" vertical="center" wrapText="1"/>
    </xf>
    <xf numFmtId="0" fontId="12" fillId="0" borderId="0" xfId="45" applyFont="1" applyFill="1"/>
    <xf numFmtId="0" fontId="92" fillId="0" borderId="2" xfId="28" applyFill="1" applyBorder="1" applyAlignment="1">
      <alignment vertical="center"/>
    </xf>
    <xf numFmtId="177" fontId="23" fillId="0" borderId="1" xfId="3" applyNumberFormat="1" applyFont="1" applyFill="1" applyBorder="1">
      <alignment vertical="center"/>
    </xf>
    <xf numFmtId="0" fontId="36" fillId="0" borderId="1" xfId="28" applyFont="1" applyFill="1" applyBorder="1">
      <alignment vertical="center"/>
    </xf>
    <xf numFmtId="177" fontId="61" fillId="0" borderId="1" xfId="3" applyNumberFormat="1" applyFont="1" applyFill="1" applyBorder="1">
      <alignment vertical="center"/>
    </xf>
    <xf numFmtId="186" fontId="62" fillId="0" borderId="1" xfId="28" applyNumberFormat="1" applyFont="1" applyFill="1" applyBorder="1">
      <alignment vertical="center"/>
    </xf>
    <xf numFmtId="177" fontId="31" fillId="4" borderId="6" xfId="3" applyNumberFormat="1" applyFont="1" applyFill="1" applyBorder="1" applyAlignment="1">
      <alignment horizontal="right" vertical="center"/>
    </xf>
    <xf numFmtId="0" fontId="36" fillId="0" borderId="1" xfId="28" applyFont="1" applyFill="1" applyBorder="1" applyAlignment="1">
      <alignment horizontal="left" vertical="center"/>
    </xf>
    <xf numFmtId="186" fontId="36" fillId="0" borderId="1" xfId="28" applyNumberFormat="1" applyFont="1" applyFill="1" applyBorder="1">
      <alignment vertical="center"/>
    </xf>
    <xf numFmtId="186" fontId="12" fillId="0" borderId="0" xfId="45" applyNumberFormat="1" applyFont="1" applyFill="1"/>
    <xf numFmtId="177" fontId="63" fillId="0" borderId="1" xfId="3" applyNumberFormat="1" applyFont="1" applyFill="1" applyBorder="1">
      <alignment vertical="center"/>
    </xf>
    <xf numFmtId="0" fontId="12" fillId="0" borderId="1" xfId="45" applyFont="1" applyFill="1" applyBorder="1"/>
    <xf numFmtId="0" fontId="64" fillId="4" borderId="6" xfId="0" applyNumberFormat="1" applyFont="1" applyFill="1" applyBorder="1" applyAlignment="1">
      <alignment horizontal="left" vertical="top"/>
    </xf>
    <xf numFmtId="0" fontId="58" fillId="0" borderId="0" xfId="28" applyFont="1" applyFill="1" applyBorder="1" applyAlignment="1">
      <alignment horizontal="left" vertical="center" wrapText="1"/>
    </xf>
    <xf numFmtId="0" fontId="43" fillId="0" borderId="0" xfId="28" applyFont="1" applyFill="1" applyAlignment="1">
      <alignment vertical="center"/>
    </xf>
    <xf numFmtId="0" fontId="12" fillId="0" borderId="0" xfId="28" applyFont="1" applyFill="1" applyAlignment="1">
      <alignment vertical="center"/>
    </xf>
    <xf numFmtId="0" fontId="44" fillId="0" borderId="0" xfId="28" applyFont="1" applyFill="1" applyBorder="1" applyAlignment="1">
      <alignment vertical="center"/>
    </xf>
    <xf numFmtId="0" fontId="44" fillId="0" borderId="0" xfId="28" applyFont="1" applyFill="1" applyAlignment="1">
      <alignment vertical="center"/>
    </xf>
    <xf numFmtId="0" fontId="43" fillId="0" borderId="1" xfId="45" applyFont="1" applyFill="1" applyBorder="1" applyAlignment="1">
      <alignment horizontal="center" vertical="center"/>
    </xf>
    <xf numFmtId="0" fontId="65" fillId="0" borderId="1" xfId="54" applyFont="1" applyFill="1" applyBorder="1" applyAlignment="1" applyProtection="1">
      <alignment horizontal="left" vertical="center" wrapText="1"/>
      <protection locked="0"/>
    </xf>
    <xf numFmtId="177" fontId="48" fillId="2" borderId="1" xfId="3" applyNumberFormat="1" applyFont="1" applyFill="1" applyBorder="1" applyAlignment="1" applyProtection="1">
      <alignment horizontal="right" vertical="center"/>
    </xf>
    <xf numFmtId="49" fontId="45" fillId="3" borderId="1" xfId="28" applyNumberFormat="1" applyFont="1" applyFill="1" applyBorder="1" applyAlignment="1"/>
    <xf numFmtId="49" fontId="15" fillId="3" borderId="1" xfId="28" applyNumberFormat="1" applyFont="1" applyFill="1" applyBorder="1" applyAlignment="1">
      <alignment horizontal="left" indent="1"/>
    </xf>
    <xf numFmtId="177" fontId="14" fillId="2" borderId="1" xfId="3" applyNumberFormat="1" applyFont="1" applyFill="1" applyBorder="1" applyAlignment="1" applyProtection="1">
      <alignment horizontal="right" vertical="center"/>
    </xf>
    <xf numFmtId="49" fontId="15" fillId="0" borderId="1" xfId="28" applyNumberFormat="1" applyFont="1" applyFill="1" applyBorder="1" applyAlignment="1">
      <alignment horizontal="left" indent="2"/>
    </xf>
    <xf numFmtId="177" fontId="32" fillId="3" borderId="1" xfId="3" applyNumberFormat="1" applyFont="1" applyFill="1" applyBorder="1" applyAlignment="1">
      <alignment horizontal="right" vertical="center"/>
    </xf>
    <xf numFmtId="0" fontId="15" fillId="0" borderId="7" xfId="28" applyFont="1" applyFill="1" applyBorder="1" applyAlignment="1">
      <alignment horizontal="left" vertical="center"/>
    </xf>
    <xf numFmtId="177" fontId="32" fillId="0" borderId="3" xfId="3" applyNumberFormat="1" applyFont="1" applyFill="1" applyBorder="1" applyAlignment="1">
      <alignment horizontal="right" vertical="center"/>
    </xf>
    <xf numFmtId="49" fontId="15" fillId="3" borderId="1" xfId="28" applyNumberFormat="1" applyFont="1" applyFill="1" applyBorder="1" applyAlignment="1"/>
    <xf numFmtId="49" fontId="15" fillId="0" borderId="1" xfId="28" applyNumberFormat="1" applyFont="1" applyBorder="1" applyAlignment="1"/>
    <xf numFmtId="49" fontId="15" fillId="0" borderId="1" xfId="28" applyNumberFormat="1" applyFont="1" applyBorder="1" applyAlignment="1">
      <alignment horizontal="left" indent="1"/>
    </xf>
    <xf numFmtId="49" fontId="15" fillId="0" borderId="1" xfId="28" applyNumberFormat="1" applyFont="1" applyFill="1" applyBorder="1" applyAlignment="1">
      <alignment horizontal="left" vertical="center" indent="2"/>
    </xf>
    <xf numFmtId="0" fontId="23" fillId="0" borderId="0" xfId="28" applyFont="1" applyFill="1">
      <alignment vertical="center"/>
    </xf>
    <xf numFmtId="0" fontId="66" fillId="0" borderId="0" xfId="28" applyFont="1" applyFill="1">
      <alignment vertical="center"/>
    </xf>
    <xf numFmtId="0" fontId="25" fillId="0" borderId="0" xfId="28" applyFont="1" applyFill="1">
      <alignment vertical="center"/>
    </xf>
    <xf numFmtId="0" fontId="92" fillId="0" borderId="0" xfId="28" applyFill="1">
      <alignment vertical="center"/>
    </xf>
    <xf numFmtId="0" fontId="68" fillId="0" borderId="0" xfId="28" applyFont="1" applyFill="1" applyAlignment="1">
      <alignment horizontal="center" vertical="center"/>
    </xf>
    <xf numFmtId="0" fontId="43" fillId="2" borderId="1" xfId="54" applyFont="1" applyFill="1" applyBorder="1" applyAlignment="1" applyProtection="1">
      <alignment horizontal="center" vertical="center" wrapText="1"/>
      <protection locked="0"/>
    </xf>
    <xf numFmtId="185" fontId="11" fillId="0" borderId="1" xfId="64" applyNumberFormat="1" applyFont="1" applyFill="1" applyBorder="1" applyAlignment="1">
      <alignment horizontal="right" vertical="center"/>
    </xf>
    <xf numFmtId="190" fontId="11" fillId="0" borderId="1" xfId="6" applyNumberFormat="1" applyFont="1" applyFill="1" applyBorder="1" applyAlignment="1">
      <alignment horizontal="right" vertical="center"/>
    </xf>
    <xf numFmtId="0" fontId="43" fillId="2" borderId="1" xfId="54" applyFont="1" applyFill="1" applyBorder="1" applyAlignment="1" applyProtection="1">
      <alignment horizontal="left" vertical="center" wrapText="1"/>
      <protection locked="0"/>
    </xf>
    <xf numFmtId="0" fontId="47" fillId="0" borderId="0" xfId="28" applyFont="1" applyFill="1">
      <alignment vertical="center"/>
    </xf>
    <xf numFmtId="185" fontId="12" fillId="0" borderId="1" xfId="64" applyNumberFormat="1" applyFont="1" applyFill="1" applyBorder="1" applyAlignment="1">
      <alignment horizontal="right" vertical="center"/>
    </xf>
    <xf numFmtId="190" fontId="12" fillId="0" borderId="1" xfId="6" applyNumberFormat="1" applyFont="1" applyFill="1" applyBorder="1" applyAlignment="1">
      <alignment horizontal="right" vertical="center"/>
    </xf>
    <xf numFmtId="185" fontId="12" fillId="0" borderId="1" xfId="64" applyNumberFormat="1" applyFont="1" applyFill="1" applyBorder="1" applyAlignment="1">
      <alignment vertical="center"/>
    </xf>
    <xf numFmtId="190" fontId="12" fillId="0" borderId="1" xfId="6" applyNumberFormat="1" applyFont="1" applyFill="1" applyBorder="1" applyAlignment="1">
      <alignment vertical="center"/>
    </xf>
    <xf numFmtId="185" fontId="12" fillId="0" borderId="1" xfId="5" applyNumberFormat="1" applyFont="1" applyFill="1" applyBorder="1" applyAlignment="1">
      <alignment horizontal="right" vertical="center"/>
    </xf>
    <xf numFmtId="0" fontId="25" fillId="0" borderId="1" xfId="28" applyFont="1" applyFill="1" applyBorder="1">
      <alignment vertical="center"/>
    </xf>
    <xf numFmtId="181" fontId="38" fillId="2" borderId="1" xfId="22" applyNumberFormat="1" applyFont="1" applyFill="1" applyBorder="1" applyAlignment="1">
      <alignment horizontal="right" vertical="center"/>
    </xf>
    <xf numFmtId="0" fontId="25" fillId="2" borderId="1" xfId="28" applyFont="1" applyFill="1" applyBorder="1">
      <alignment vertical="center"/>
    </xf>
    <xf numFmtId="181" fontId="25" fillId="2" borderId="1" xfId="22" applyNumberFormat="1" applyFont="1" applyFill="1" applyBorder="1">
      <alignment vertical="center"/>
    </xf>
    <xf numFmtId="0" fontId="11" fillId="2" borderId="1" xfId="54" applyFont="1" applyFill="1" applyBorder="1" applyAlignment="1" applyProtection="1">
      <alignment horizontal="left" vertical="center" wrapText="1"/>
      <protection locked="0"/>
    </xf>
    <xf numFmtId="177" fontId="18" fillId="2" borderId="1" xfId="3" applyNumberFormat="1" applyFont="1" applyFill="1" applyBorder="1">
      <alignment vertical="center"/>
    </xf>
    <xf numFmtId="0" fontId="23" fillId="2" borderId="1" xfId="28" applyFont="1" applyFill="1" applyBorder="1" applyAlignment="1">
      <alignment horizontal="right" vertical="center"/>
    </xf>
    <xf numFmtId="0" fontId="38" fillId="2" borderId="5" xfId="20" applyFont="1" applyFill="1" applyBorder="1">
      <alignment vertical="center"/>
    </xf>
    <xf numFmtId="185" fontId="12" fillId="0" borderId="5" xfId="64" applyNumberFormat="1" applyFont="1" applyFill="1" applyBorder="1" applyAlignment="1">
      <alignment horizontal="right" vertical="center"/>
    </xf>
    <xf numFmtId="186" fontId="36" fillId="2" borderId="5" xfId="28" applyNumberFormat="1" applyFont="1" applyFill="1" applyBorder="1" applyAlignment="1">
      <alignment horizontal="right" vertical="center"/>
    </xf>
    <xf numFmtId="0" fontId="25" fillId="2" borderId="5" xfId="28" applyFont="1" applyFill="1" applyBorder="1">
      <alignment vertical="center"/>
    </xf>
    <xf numFmtId="0" fontId="69" fillId="2" borderId="0" xfId="22" applyFont="1" applyFill="1" applyBorder="1" applyAlignment="1">
      <alignment horizontal="right" vertical="center"/>
    </xf>
    <xf numFmtId="190" fontId="47" fillId="2" borderId="1" xfId="6" applyNumberFormat="1" applyFont="1" applyFill="1" applyBorder="1" applyAlignment="1">
      <alignment horizontal="right" vertical="center"/>
    </xf>
    <xf numFmtId="190" fontId="47" fillId="2" borderId="1" xfId="6" applyNumberFormat="1" applyFont="1" applyFill="1" applyBorder="1">
      <alignment vertical="center"/>
    </xf>
    <xf numFmtId="186" fontId="23" fillId="2" borderId="1" xfId="28" applyNumberFormat="1" applyFont="1" applyFill="1" applyBorder="1">
      <alignment vertical="center"/>
    </xf>
    <xf numFmtId="0" fontId="11" fillId="2" borderId="5" xfId="54" applyFont="1" applyFill="1" applyBorder="1" applyAlignment="1" applyProtection="1">
      <alignment horizontal="left" vertical="center" wrapText="1"/>
      <protection locked="0"/>
    </xf>
    <xf numFmtId="177" fontId="18" fillId="2" borderId="5" xfId="3" applyNumberFormat="1" applyFont="1" applyFill="1" applyBorder="1">
      <alignment vertical="center"/>
    </xf>
    <xf numFmtId="189" fontId="39" fillId="0" borderId="0" xfId="32" applyNumberFormat="1" applyFont="1" applyBorder="1" applyAlignment="1">
      <alignment vertical="center"/>
    </xf>
    <xf numFmtId="41" fontId="70" fillId="2" borderId="0" xfId="14" applyFont="1" applyFill="1" applyBorder="1" applyAlignment="1">
      <alignment vertical="center"/>
    </xf>
    <xf numFmtId="41" fontId="70" fillId="0" borderId="0" xfId="14" applyFont="1" applyFill="1" applyBorder="1" applyAlignment="1">
      <alignment vertical="center"/>
    </xf>
    <xf numFmtId="189" fontId="39" fillId="0" borderId="0" xfId="32" applyNumberFormat="1" applyFont="1" applyAlignment="1">
      <alignment vertical="center"/>
    </xf>
    <xf numFmtId="41" fontId="39" fillId="0" borderId="0" xfId="14" applyFont="1" applyAlignment="1">
      <alignment vertical="center"/>
    </xf>
    <xf numFmtId="184" fontId="39" fillId="0" borderId="0" xfId="32" applyNumberFormat="1" applyFont="1" applyAlignment="1">
      <alignment vertical="center"/>
    </xf>
    <xf numFmtId="0" fontId="4" fillId="0" borderId="0" xfId="28" applyFont="1" applyFill="1" applyAlignment="1">
      <alignment vertical="center"/>
    </xf>
    <xf numFmtId="0" fontId="44" fillId="0" borderId="0" xfId="0" applyFont="1" applyFill="1" applyBorder="1" applyAlignment="1">
      <alignment vertical="center"/>
    </xf>
    <xf numFmtId="41" fontId="39" fillId="0" borderId="0" xfId="14" applyFont="1" applyFill="1" applyBorder="1" applyAlignment="1" applyProtection="1">
      <alignment horizontal="center" vertical="center"/>
    </xf>
    <xf numFmtId="184" fontId="72" fillId="4" borderId="0" xfId="32" applyNumberFormat="1" applyFont="1" applyFill="1" applyBorder="1" applyAlignment="1" applyProtection="1">
      <alignment horizontal="right" vertical="center"/>
    </xf>
    <xf numFmtId="0" fontId="11" fillId="2" borderId="1" xfId="42" applyNumberFormat="1" applyFont="1" applyFill="1" applyBorder="1" applyAlignment="1">
      <alignment horizontal="center" vertical="center" wrapText="1"/>
    </xf>
    <xf numFmtId="0" fontId="11" fillId="3" borderId="1" xfId="42" applyNumberFormat="1" applyFont="1" applyFill="1" applyBorder="1" applyAlignment="1">
      <alignment horizontal="center" vertical="center" wrapText="1"/>
    </xf>
    <xf numFmtId="189" fontId="43" fillId="2" borderId="1" xfId="45" applyNumberFormat="1" applyFont="1" applyFill="1" applyBorder="1" applyAlignment="1" applyProtection="1">
      <alignment horizontal="left" vertical="center" wrapText="1"/>
    </xf>
    <xf numFmtId="177" fontId="43" fillId="3" borderId="1" xfId="61" applyNumberFormat="1" applyFont="1" applyFill="1" applyBorder="1" applyAlignment="1" applyProtection="1">
      <alignment horizontal="right" vertical="center" wrapText="1"/>
    </xf>
    <xf numFmtId="177" fontId="43" fillId="2" borderId="1" xfId="61" applyNumberFormat="1" applyFont="1" applyFill="1" applyBorder="1" applyAlignment="1" applyProtection="1">
      <alignment horizontal="right" vertical="center" wrapText="1"/>
    </xf>
    <xf numFmtId="190" fontId="11" fillId="2" borderId="1" xfId="6" applyNumberFormat="1" applyFont="1" applyFill="1" applyBorder="1" applyAlignment="1" applyProtection="1">
      <alignment horizontal="right" vertical="center"/>
    </xf>
    <xf numFmtId="189" fontId="12" fillId="2" borderId="1" xfId="45" applyNumberFormat="1" applyFont="1" applyFill="1" applyBorder="1" applyAlignment="1" applyProtection="1">
      <alignment horizontal="left" vertical="center" wrapText="1" indent="2"/>
    </xf>
    <xf numFmtId="177" fontId="12" fillId="3" borderId="1" xfId="61" applyNumberFormat="1" applyFont="1" applyFill="1" applyBorder="1" applyAlignment="1" applyProtection="1">
      <alignment vertical="center" wrapText="1"/>
    </xf>
    <xf numFmtId="177" fontId="12" fillId="2" borderId="1" xfId="61" applyNumberFormat="1" applyFont="1" applyFill="1" applyBorder="1" applyAlignment="1" applyProtection="1">
      <alignment horizontal="right" vertical="center"/>
    </xf>
    <xf numFmtId="190" fontId="12" fillId="2" borderId="1" xfId="6" applyNumberFormat="1" applyFont="1" applyFill="1" applyBorder="1" applyAlignment="1">
      <alignment vertical="center"/>
    </xf>
    <xf numFmtId="43" fontId="70" fillId="0" borderId="0" xfId="14" applyNumberFormat="1" applyFont="1" applyFill="1" applyBorder="1" applyAlignment="1">
      <alignment vertical="center"/>
    </xf>
    <xf numFmtId="0" fontId="92" fillId="2" borderId="0" xfId="28" applyFill="1">
      <alignment vertical="center"/>
    </xf>
    <xf numFmtId="189" fontId="39" fillId="2" borderId="0" xfId="32" applyNumberFormat="1" applyFont="1" applyFill="1" applyBorder="1" applyAlignment="1">
      <alignment vertical="center"/>
    </xf>
    <xf numFmtId="189" fontId="39" fillId="2" borderId="0" xfId="32" applyNumberFormat="1" applyFont="1" applyFill="1" applyAlignment="1">
      <alignment vertical="center"/>
    </xf>
    <xf numFmtId="189" fontId="39" fillId="3" borderId="0" xfId="32" applyNumberFormat="1" applyFont="1" applyFill="1" applyAlignment="1">
      <alignment vertical="center"/>
    </xf>
    <xf numFmtId="41" fontId="39" fillId="2" borderId="0" xfId="14" applyFont="1" applyFill="1" applyAlignment="1">
      <alignment vertical="center"/>
    </xf>
    <xf numFmtId="184" fontId="39" fillId="2" borderId="0" xfId="32" applyNumberFormat="1" applyFont="1" applyFill="1" applyAlignment="1">
      <alignment vertical="center"/>
    </xf>
    <xf numFmtId="0" fontId="4" fillId="2" borderId="0" xfId="28" applyFont="1" applyFill="1" applyAlignment="1">
      <alignment vertical="center"/>
    </xf>
    <xf numFmtId="0" fontId="4" fillId="3" borderId="0" xfId="28" applyFont="1" applyFill="1" applyAlignment="1">
      <alignment vertical="center"/>
    </xf>
    <xf numFmtId="0" fontId="73" fillId="2" borderId="0" xfId="28" applyFont="1" applyFill="1" applyAlignment="1">
      <alignment vertical="center"/>
    </xf>
    <xf numFmtId="41" fontId="39" fillId="2" borderId="0" xfId="14" applyFont="1" applyFill="1" applyBorder="1" applyAlignment="1" applyProtection="1">
      <alignment horizontal="center" vertical="center"/>
    </xf>
    <xf numFmtId="184" fontId="72" fillId="2" borderId="0" xfId="32" applyNumberFormat="1" applyFont="1" applyFill="1" applyBorder="1" applyAlignment="1" applyProtection="1">
      <alignment horizontal="right" vertical="center"/>
    </xf>
    <xf numFmtId="0" fontId="11" fillId="2" borderId="1" xfId="42" applyNumberFormat="1" applyFont="1" applyFill="1" applyBorder="1" applyAlignment="1">
      <alignment horizontal="left" vertical="center" wrapText="1"/>
    </xf>
    <xf numFmtId="185" fontId="11" fillId="3" borderId="1" xfId="64" applyNumberFormat="1" applyFont="1" applyFill="1" applyBorder="1" applyAlignment="1">
      <alignment horizontal="right" vertical="center"/>
    </xf>
    <xf numFmtId="185" fontId="11" fillId="2" borderId="1" xfId="64" applyNumberFormat="1" applyFont="1" applyFill="1" applyBorder="1" applyAlignment="1">
      <alignment horizontal="right" vertical="center"/>
    </xf>
    <xf numFmtId="0" fontId="12" fillId="2" borderId="1" xfId="42" applyNumberFormat="1" applyFont="1" applyFill="1" applyBorder="1" applyAlignment="1">
      <alignment horizontal="left" vertical="center" wrapText="1" indent="1"/>
    </xf>
    <xf numFmtId="185" fontId="12" fillId="3" borderId="1" xfId="64" applyNumberFormat="1" applyFont="1" applyFill="1" applyBorder="1" applyAlignment="1">
      <alignment horizontal="right" vertical="center"/>
    </xf>
    <xf numFmtId="185" fontId="12" fillId="2" borderId="1" xfId="64" applyNumberFormat="1" applyFont="1" applyFill="1" applyBorder="1" applyAlignment="1">
      <alignment horizontal="right" vertical="center"/>
    </xf>
    <xf numFmtId="0" fontId="12" fillId="2" borderId="1" xfId="42" applyNumberFormat="1" applyFont="1" applyFill="1" applyBorder="1" applyAlignment="1">
      <alignment horizontal="left" vertical="center" indent="2"/>
    </xf>
    <xf numFmtId="185" fontId="12" fillId="3" borderId="1" xfId="64" applyNumberFormat="1" applyFont="1" applyFill="1" applyBorder="1" applyAlignment="1">
      <alignment vertical="center"/>
    </xf>
    <xf numFmtId="185" fontId="12" fillId="2" borderId="1" xfId="64" applyNumberFormat="1" applyFont="1" applyFill="1" applyBorder="1" applyAlignment="1">
      <alignment vertical="center"/>
    </xf>
    <xf numFmtId="185" fontId="12" fillId="3" borderId="1" xfId="5" applyNumberFormat="1" applyFont="1" applyFill="1" applyBorder="1" applyAlignment="1">
      <alignment horizontal="right" vertical="center"/>
    </xf>
    <xf numFmtId="185" fontId="12" fillId="2" borderId="1" xfId="5" applyNumberFormat="1" applyFont="1" applyFill="1" applyBorder="1" applyAlignment="1">
      <alignment horizontal="right" vertical="center"/>
    </xf>
    <xf numFmtId="185" fontId="11" fillId="3" borderId="1" xfId="5" applyNumberFormat="1" applyFont="1" applyFill="1" applyBorder="1" applyAlignment="1">
      <alignment horizontal="right" vertical="center"/>
    </xf>
    <xf numFmtId="185" fontId="11" fillId="2" borderId="1" xfId="5" applyNumberFormat="1" applyFont="1" applyFill="1" applyBorder="1" applyAlignment="1">
      <alignment horizontal="right" vertical="center"/>
    </xf>
    <xf numFmtId="185" fontId="11" fillId="3" borderId="1" xfId="17" applyNumberFormat="1" applyFont="1" applyFill="1" applyBorder="1" applyAlignment="1" applyProtection="1">
      <alignment vertical="center" wrapText="1"/>
    </xf>
    <xf numFmtId="185" fontId="11" fillId="2" borderId="1" xfId="17" applyNumberFormat="1" applyFont="1" applyFill="1" applyBorder="1" applyAlignment="1" applyProtection="1">
      <alignment vertical="center" wrapText="1"/>
    </xf>
    <xf numFmtId="182" fontId="39" fillId="2" borderId="0" xfId="32" applyNumberFormat="1" applyFont="1" applyFill="1" applyBorder="1" applyAlignment="1">
      <alignment vertical="center"/>
    </xf>
    <xf numFmtId="187" fontId="39" fillId="2" borderId="0" xfId="32" applyNumberFormat="1" applyFont="1" applyFill="1" applyBorder="1" applyAlignment="1">
      <alignment vertical="center"/>
    </xf>
    <xf numFmtId="0" fontId="93" fillId="4" borderId="0" xfId="73" applyNumberFormat="1" applyFont="1" applyFill="1" applyBorder="1" applyAlignment="1">
      <alignment horizontal="left" vertical="top" wrapText="1"/>
    </xf>
    <xf numFmtId="0" fontId="85" fillId="0" borderId="0" xfId="73" applyNumberFormat="1" applyFont="1" applyFill="1" applyBorder="1" applyAlignment="1"/>
    <xf numFmtId="0" fontId="93" fillId="4" borderId="0" xfId="73" applyNumberFormat="1" applyFont="1" applyFill="1" applyBorder="1" applyAlignment="1">
      <alignment horizontal="right" vertical="top" wrapText="1"/>
    </xf>
    <xf numFmtId="0" fontId="97" fillId="4" borderId="6" xfId="73" applyNumberFormat="1" applyFont="1" applyFill="1" applyBorder="1" applyAlignment="1">
      <alignment horizontal="center" vertical="center" wrapText="1"/>
    </xf>
    <xf numFmtId="191" fontId="93" fillId="4" borderId="6" xfId="73" applyNumberFormat="1" applyFont="1" applyFill="1" applyBorder="1" applyAlignment="1">
      <alignment horizontal="center" vertical="top" wrapText="1"/>
    </xf>
    <xf numFmtId="192" fontId="93" fillId="4" borderId="6" xfId="73" applyNumberFormat="1" applyFont="1" applyFill="1" applyBorder="1" applyAlignment="1">
      <alignment horizontal="center" vertical="top" wrapText="1"/>
    </xf>
    <xf numFmtId="0" fontId="4" fillId="0" borderId="0" xfId="28" applyFont="1" applyFill="1" applyAlignment="1">
      <alignment horizontal="left" vertical="center"/>
    </xf>
    <xf numFmtId="0" fontId="67" fillId="0" borderId="0" xfId="28" applyFont="1" applyFill="1" applyAlignment="1">
      <alignment horizontal="center" vertical="center"/>
    </xf>
    <xf numFmtId="189" fontId="71" fillId="2" borderId="0" xfId="32" applyNumberFormat="1" applyFont="1" applyFill="1" applyAlignment="1" applyProtection="1">
      <alignment horizontal="center" vertical="center"/>
    </xf>
    <xf numFmtId="189" fontId="58" fillId="2" borderId="4" xfId="32" applyNumberFormat="1" applyFont="1" applyFill="1" applyBorder="1" applyAlignment="1">
      <alignment horizontal="left" vertical="center" wrapText="1"/>
    </xf>
    <xf numFmtId="189" fontId="58" fillId="2" borderId="4" xfId="32" applyNumberFormat="1" applyFont="1" applyFill="1" applyBorder="1" applyAlignment="1">
      <alignment horizontal="left" vertical="center"/>
    </xf>
    <xf numFmtId="189" fontId="71" fillId="4" borderId="0" xfId="32" quotePrefix="1" applyNumberFormat="1" applyFont="1" applyFill="1" applyAlignment="1" applyProtection="1">
      <alignment horizontal="center" vertical="center"/>
    </xf>
    <xf numFmtId="189" fontId="71" fillId="4" borderId="0" xfId="32" applyNumberFormat="1" applyFont="1" applyFill="1" applyAlignment="1" applyProtection="1">
      <alignment horizontal="center" vertical="center"/>
    </xf>
    <xf numFmtId="0" fontId="0" fillId="2" borderId="4" xfId="28" applyFont="1" applyFill="1" applyBorder="1" applyAlignment="1">
      <alignment horizontal="left" vertical="center" wrapText="1"/>
    </xf>
    <xf numFmtId="0" fontId="28" fillId="0" borderId="0" xfId="28" applyFont="1" applyFill="1" applyAlignment="1">
      <alignment horizontal="center" vertical="center"/>
    </xf>
    <xf numFmtId="0" fontId="92" fillId="0" borderId="2" xfId="28" applyFill="1" applyBorder="1" applyAlignment="1">
      <alignment horizontal="right"/>
    </xf>
    <xf numFmtId="0" fontId="92" fillId="0" borderId="4" xfId="28" applyFill="1" applyBorder="1" applyAlignment="1">
      <alignment vertical="center" wrapText="1"/>
    </xf>
    <xf numFmtId="0" fontId="58" fillId="2" borderId="4" xfId="28" applyFont="1" applyFill="1" applyBorder="1" applyAlignment="1">
      <alignment horizontal="left" vertical="center" wrapText="1"/>
    </xf>
    <xf numFmtId="0" fontId="4" fillId="2" borderId="0" xfId="28" applyFont="1" applyFill="1" applyAlignment="1">
      <alignment horizontal="left" vertical="center"/>
    </xf>
    <xf numFmtId="0" fontId="28" fillId="2" borderId="0" xfId="28" applyFont="1" applyFill="1" applyAlignment="1">
      <alignment horizontal="center" vertical="center"/>
    </xf>
    <xf numFmtId="0" fontId="92" fillId="2" borderId="2" xfId="28" applyFill="1" applyBorder="1" applyAlignment="1">
      <alignment horizontal="center" vertical="center"/>
    </xf>
    <xf numFmtId="0" fontId="92" fillId="2" borderId="0" xfId="28" applyFill="1" applyAlignment="1">
      <alignment horizontal="left" vertical="center" wrapText="1"/>
    </xf>
    <xf numFmtId="0" fontId="9" fillId="0" borderId="0" xfId="28" applyFont="1" applyFill="1" applyAlignment="1">
      <alignment horizontal="left" vertical="center"/>
    </xf>
    <xf numFmtId="0" fontId="57" fillId="0" borderId="0" xfId="28" applyFont="1" applyFill="1" applyAlignment="1">
      <alignment horizontal="center" vertical="center"/>
    </xf>
    <xf numFmtId="0" fontId="58" fillId="0" borderId="0" xfId="28" applyFont="1" applyFill="1" applyAlignment="1">
      <alignment horizontal="left" vertical="center" wrapText="1"/>
    </xf>
    <xf numFmtId="0" fontId="92" fillId="0" borderId="4" xfId="43" applyFill="1" applyBorder="1" applyAlignment="1">
      <alignment horizontal="left" vertical="center" wrapText="1"/>
    </xf>
    <xf numFmtId="0" fontId="30" fillId="2" borderId="2" xfId="12" applyFont="1" applyFill="1" applyBorder="1" applyAlignment="1">
      <alignment horizontal="right" vertical="center"/>
    </xf>
    <xf numFmtId="0" fontId="92" fillId="2" borderId="0" xfId="12" applyFill="1" applyAlignment="1">
      <alignment horizontal="left" vertical="center" wrapText="1"/>
    </xf>
    <xf numFmtId="186" fontId="53" fillId="2" borderId="0" xfId="21" applyNumberFormat="1" applyFont="1" applyFill="1" applyBorder="1" applyAlignment="1">
      <alignment horizontal="center" vertical="center"/>
    </xf>
    <xf numFmtId="0" fontId="53" fillId="2" borderId="0" xfId="21" applyFont="1" applyFill="1" applyBorder="1" applyAlignment="1">
      <alignment horizontal="center" vertical="center"/>
    </xf>
    <xf numFmtId="0" fontId="0" fillId="2" borderId="0" xfId="12" applyFont="1" applyFill="1" applyAlignment="1">
      <alignment horizontal="left" vertical="center" wrapText="1"/>
    </xf>
    <xf numFmtId="0" fontId="92" fillId="0" borderId="2" xfId="28" applyBorder="1" applyAlignment="1">
      <alignment horizontal="right" vertical="center"/>
    </xf>
    <xf numFmtId="0" fontId="0" fillId="0" borderId="0" xfId="22" applyFont="1" applyFill="1" applyBorder="1" applyAlignment="1">
      <alignment horizontal="left" vertical="center" wrapText="1"/>
    </xf>
    <xf numFmtId="0" fontId="47" fillId="0" borderId="2" xfId="20" applyFont="1" applyFill="1" applyBorder="1" applyAlignment="1">
      <alignment horizontal="right" vertical="center"/>
    </xf>
    <xf numFmtId="0" fontId="49" fillId="0" borderId="4" xfId="20" applyFont="1" applyFill="1" applyBorder="1" applyAlignment="1">
      <alignment horizontal="left" vertical="center" wrapText="1"/>
    </xf>
    <xf numFmtId="0" fontId="44" fillId="0" borderId="0" xfId="0" applyFont="1" applyFill="1" applyBorder="1" applyAlignment="1">
      <alignment horizontal="center" vertical="center"/>
    </xf>
    <xf numFmtId="0" fontId="92" fillId="0" borderId="2" xfId="28" applyFill="1" applyBorder="1" applyAlignment="1">
      <alignment horizontal="center" vertical="center"/>
    </xf>
    <xf numFmtId="0" fontId="0" fillId="0" borderId="4" xfId="22" applyFont="1" applyFill="1" applyBorder="1" applyAlignment="1">
      <alignment horizontal="left" vertical="center" wrapText="1"/>
    </xf>
    <xf numFmtId="0" fontId="92" fillId="0" borderId="0" xfId="43" applyFill="1" applyAlignment="1">
      <alignment horizontal="left" vertical="center" wrapText="1"/>
    </xf>
    <xf numFmtId="188" fontId="29" fillId="0" borderId="4" xfId="0" applyNumberFormat="1" applyFont="1" applyFill="1" applyBorder="1" applyAlignment="1">
      <alignment horizontal="left" vertical="center" wrapText="1"/>
    </xf>
    <xf numFmtId="0" fontId="92" fillId="2" borderId="0" xfId="43" applyFill="1" applyAlignment="1">
      <alignment horizontal="left" vertical="center" wrapText="1"/>
    </xf>
    <xf numFmtId="0" fontId="24" fillId="0" borderId="0" xfId="44" applyFont="1" applyAlignment="1">
      <alignment horizontal="center" vertical="center" wrapText="1"/>
    </xf>
    <xf numFmtId="0" fontId="24" fillId="0" borderId="0" xfId="44" applyFont="1" applyAlignment="1">
      <alignment horizontal="center" vertical="center"/>
    </xf>
    <xf numFmtId="0" fontId="24" fillId="0" borderId="0" xfId="44" applyFont="1" applyAlignment="1">
      <alignment horizontal="center" wrapText="1"/>
    </xf>
    <xf numFmtId="0" fontId="24" fillId="0" borderId="0" xfId="44" applyFont="1" applyAlignment="1">
      <alignment horizontal="center"/>
    </xf>
    <xf numFmtId="0" fontId="5" fillId="0" borderId="0" xfId="53" applyFont="1" applyBorder="1" applyAlignment="1">
      <alignment horizontal="center" vertical="center" wrapText="1"/>
    </xf>
    <xf numFmtId="0" fontId="20" fillId="0" borderId="1" xfId="53" applyFont="1" applyBorder="1" applyAlignment="1">
      <alignment horizontal="center" vertical="center" wrapText="1"/>
    </xf>
    <xf numFmtId="0" fontId="5" fillId="0" borderId="0" xfId="37" applyFont="1" applyBorder="1" applyAlignment="1">
      <alignment horizontal="center" vertical="center" wrapText="1"/>
    </xf>
    <xf numFmtId="0" fontId="6" fillId="0" borderId="0" xfId="37" applyFont="1" applyBorder="1" applyAlignment="1">
      <alignment horizontal="right" vertical="center" wrapText="1"/>
    </xf>
    <xf numFmtId="0" fontId="5" fillId="0" borderId="0" xfId="52" applyFont="1" applyBorder="1" applyAlignment="1">
      <alignment horizontal="center" vertical="center" wrapText="1"/>
    </xf>
    <xf numFmtId="0" fontId="6" fillId="0" borderId="0" xfId="52" applyFont="1" applyBorder="1" applyAlignment="1">
      <alignment horizontal="right" vertical="center" wrapText="1"/>
    </xf>
    <xf numFmtId="0" fontId="6" fillId="0" borderId="0" xfId="52" applyFont="1" applyBorder="1" applyAlignment="1">
      <alignment vertical="center" wrapText="1"/>
    </xf>
    <xf numFmtId="0" fontId="95" fillId="4" borderId="0" xfId="73" applyNumberFormat="1" applyFont="1" applyFill="1" applyBorder="1" applyAlignment="1">
      <alignment horizontal="center" vertical="center" wrapText="1"/>
    </xf>
    <xf numFmtId="0" fontId="96" fillId="4" borderId="0" xfId="73" applyNumberFormat="1" applyFont="1" applyFill="1" applyBorder="1" applyAlignment="1">
      <alignment horizontal="center" vertical="center" wrapText="1"/>
    </xf>
    <xf numFmtId="0" fontId="97" fillId="4" borderId="17" xfId="73" applyFont="1" applyFill="1" applyBorder="1" applyAlignment="1">
      <alignment horizontal="center" vertical="center" wrapText="1"/>
    </xf>
    <xf numFmtId="0" fontId="97" fillId="4" borderId="18" xfId="73" applyFont="1" applyFill="1" applyBorder="1" applyAlignment="1">
      <alignment horizontal="center" vertical="center" wrapText="1"/>
    </xf>
    <xf numFmtId="0" fontId="97" fillId="4" borderId="19" xfId="73" applyFont="1" applyFill="1" applyBorder="1" applyAlignment="1">
      <alignment horizontal="center" vertical="center" wrapText="1"/>
    </xf>
    <xf numFmtId="0" fontId="97" fillId="4" borderId="20" xfId="73" applyFont="1" applyFill="1" applyBorder="1" applyAlignment="1">
      <alignment horizontal="center" vertical="center" wrapText="1"/>
    </xf>
    <xf numFmtId="0" fontId="97" fillId="4" borderId="6" xfId="73" applyFont="1" applyFill="1" applyBorder="1" applyAlignment="1">
      <alignment horizontal="center" vertical="center" wrapText="1"/>
    </xf>
    <xf numFmtId="0" fontId="97" fillId="4" borderId="21" xfId="73" applyFont="1" applyFill="1" applyBorder="1" applyAlignment="1">
      <alignment horizontal="center" vertical="center" wrapText="1"/>
    </xf>
    <xf numFmtId="0" fontId="98" fillId="4" borderId="0" xfId="73" applyNumberFormat="1" applyFont="1" applyFill="1" applyBorder="1" applyAlignment="1">
      <alignment horizontal="left" vertical="top" wrapText="1"/>
    </xf>
  </cellXfs>
  <cellStyles count="74">
    <cellStyle name="百分比" xfId="6" builtinId="5"/>
    <cellStyle name="百分比 2" xfId="7"/>
    <cellStyle name="标题 1 2" xfId="10"/>
    <cellStyle name="标题 2 2" xfId="24"/>
    <cellStyle name="标题 3 2" xfId="25"/>
    <cellStyle name="标题 4 2" xfId="26"/>
    <cellStyle name="标题 5" xfId="4"/>
    <cellStyle name="差 2" xfId="27"/>
    <cellStyle name="常规" xfId="0" builtinId="0"/>
    <cellStyle name="常规 10" xfId="21"/>
    <cellStyle name="常规 10 2" xfId="23"/>
    <cellStyle name="常规 2" xfId="28"/>
    <cellStyle name="常规 2 2" xfId="17"/>
    <cellStyle name="常规 2 2 2" xfId="11"/>
    <cellStyle name="常规 2 2 2 2" xfId="1"/>
    <cellStyle name="常规 2 2 3" xfId="12"/>
    <cellStyle name="常规 2 3" xfId="20"/>
    <cellStyle name="常规 2 3 2" xfId="22"/>
    <cellStyle name="常规 2 4" xfId="29"/>
    <cellStyle name="常规 2 5" xfId="31"/>
    <cellStyle name="常规 2 6" xfId="32"/>
    <cellStyle name="常规 2 6 2" xfId="33"/>
    <cellStyle name="常规 2 7" xfId="34"/>
    <cellStyle name="常规 2 8" xfId="36"/>
    <cellStyle name="常规 2 9" xfId="37"/>
    <cellStyle name="常规 3" xfId="39"/>
    <cellStyle name="常规 3 2" xfId="40"/>
    <cellStyle name="常规 3 2 2" xfId="41"/>
    <cellStyle name="常规 3 3" xfId="42"/>
    <cellStyle name="常规 3 4" xfId="43"/>
    <cellStyle name="常规 3 5" xfId="44"/>
    <cellStyle name="常规 4" xfId="45"/>
    <cellStyle name="常规 4 2" xfId="46"/>
    <cellStyle name="常规 4 2 2" xfId="47"/>
    <cellStyle name="常规 4 2 3" xfId="48"/>
    <cellStyle name="常规 4 3" xfId="49"/>
    <cellStyle name="常规 46" xfId="9"/>
    <cellStyle name="常规 5" xfId="50"/>
    <cellStyle name="常规 6" xfId="8"/>
    <cellStyle name="常规 6 2" xfId="52"/>
    <cellStyle name="常规 7" xfId="53"/>
    <cellStyle name="常规 8" xfId="73"/>
    <cellStyle name="常规 9" xfId="54"/>
    <cellStyle name="常规_2007人代会数据 2" xfId="38"/>
    <cellStyle name="好 2" xfId="55"/>
    <cellStyle name="汇总 2" xfId="56"/>
    <cellStyle name="计算 2" xfId="2"/>
    <cellStyle name="检查单元格 2" xfId="57"/>
    <cellStyle name="解释性文本 2" xfId="58"/>
    <cellStyle name="警告文本 2" xfId="59"/>
    <cellStyle name="链接单元格 2" xfId="60"/>
    <cellStyle name="千位分隔" xfId="3" builtinId="3"/>
    <cellStyle name="千位分隔 2" xfId="61"/>
    <cellStyle name="千位分隔 2 2" xfId="62"/>
    <cellStyle name="千位分隔 2 2 2 2" xfId="64"/>
    <cellStyle name="千位分隔 2 2 2 4" xfId="5"/>
    <cellStyle name="千位分隔 2 3" xfId="65"/>
    <cellStyle name="千位分隔 2 3 2 2 2" xfId="66"/>
    <cellStyle name="千位分隔 2 3 2 2 2 2" xfId="67"/>
    <cellStyle name="千位分隔 2 3 2 2 2 3" xfId="68"/>
    <cellStyle name="千位分隔 2 4 2" xfId="63"/>
    <cellStyle name="千位分隔[0] 2" xfId="14"/>
    <cellStyle name="千位分隔[0] 3" xfId="15"/>
    <cellStyle name="千位分隔[0] 3 2" xfId="30"/>
    <cellStyle name="千位分隔[0] 4" xfId="16"/>
    <cellStyle name="千位分隔[0] 5" xfId="18"/>
    <cellStyle name="千位分隔[0] 6" xfId="69"/>
    <cellStyle name="千位分隔[0] 6 2" xfId="70"/>
    <cellStyle name="千位分隔[0] 7" xfId="71"/>
    <cellStyle name="适中 2" xfId="19"/>
    <cellStyle name="输出 2" xfId="13"/>
    <cellStyle name="输入 2" xfId="35"/>
    <cellStyle name="样式 1" xfId="72"/>
    <cellStyle name="注释 2" xfId="51"/>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L22"/>
  <sheetViews>
    <sheetView showZeros="0" workbookViewId="0">
      <selection activeCell="G9" sqref="G9:K21"/>
    </sheetView>
  </sheetViews>
  <sheetFormatPr defaultColWidth="9" defaultRowHeight="14.25"/>
  <cols>
    <col min="1" max="1" width="4.5" style="386" customWidth="1"/>
    <col min="2" max="2" width="36.875" style="388" customWidth="1"/>
    <col min="3" max="3" width="15.75" style="388" customWidth="1"/>
    <col min="4" max="4" width="31.25" style="388" customWidth="1"/>
    <col min="5" max="5" width="14.5" style="388" customWidth="1"/>
    <col min="6" max="244" width="9" style="388"/>
    <col min="245" max="245" width="4.875" style="388" customWidth="1"/>
    <col min="246" max="246" width="30.625" style="388" customWidth="1"/>
    <col min="247" max="247" width="17" style="388" customWidth="1"/>
    <col min="248" max="248" width="13.5" style="388" customWidth="1"/>
    <col min="249" max="249" width="32.125" style="388" customWidth="1"/>
    <col min="250" max="250" width="15.5" style="388" customWidth="1"/>
    <col min="251" max="251" width="12.25" style="388" customWidth="1"/>
    <col min="252" max="500" width="9" style="388"/>
    <col min="501" max="501" width="4.875" style="388" customWidth="1"/>
    <col min="502" max="502" width="30.625" style="388" customWidth="1"/>
    <col min="503" max="503" width="17" style="388" customWidth="1"/>
    <col min="504" max="504" width="13.5" style="388" customWidth="1"/>
    <col min="505" max="505" width="32.125" style="388" customWidth="1"/>
    <col min="506" max="506" width="15.5" style="388" customWidth="1"/>
    <col min="507" max="507" width="12.25" style="388" customWidth="1"/>
    <col min="508" max="756" width="9" style="388"/>
    <col min="757" max="757" width="4.875" style="388" customWidth="1"/>
    <col min="758" max="758" width="30.625" style="388" customWidth="1"/>
    <col min="759" max="759" width="17" style="388" customWidth="1"/>
    <col min="760" max="760" width="13.5" style="388" customWidth="1"/>
    <col min="761" max="761" width="32.125" style="388" customWidth="1"/>
    <col min="762" max="762" width="15.5" style="388" customWidth="1"/>
    <col min="763" max="763" width="12.25" style="388" customWidth="1"/>
    <col min="764" max="1012" width="9" style="388"/>
    <col min="1013" max="1013" width="4.875" style="388" customWidth="1"/>
    <col min="1014" max="1014" width="30.625" style="388" customWidth="1"/>
    <col min="1015" max="1015" width="17" style="388" customWidth="1"/>
    <col min="1016" max="1016" width="13.5" style="388" customWidth="1"/>
    <col min="1017" max="1017" width="32.125" style="388" customWidth="1"/>
    <col min="1018" max="1018" width="15.5" style="388" customWidth="1"/>
    <col min="1019" max="1019" width="12.25" style="388" customWidth="1"/>
    <col min="1020" max="1268" width="9" style="388"/>
    <col min="1269" max="1269" width="4.875" style="388" customWidth="1"/>
    <col min="1270" max="1270" width="30.625" style="388" customWidth="1"/>
    <col min="1271" max="1271" width="17" style="388" customWidth="1"/>
    <col min="1272" max="1272" width="13.5" style="388" customWidth="1"/>
    <col min="1273" max="1273" width="32.125" style="388" customWidth="1"/>
    <col min="1274" max="1274" width="15.5" style="388" customWidth="1"/>
    <col min="1275" max="1275" width="12.25" style="388" customWidth="1"/>
    <col min="1276" max="1524" width="9" style="388"/>
    <col min="1525" max="1525" width="4.875" style="388" customWidth="1"/>
    <col min="1526" max="1526" width="30.625" style="388" customWidth="1"/>
    <col min="1527" max="1527" width="17" style="388" customWidth="1"/>
    <col min="1528" max="1528" width="13.5" style="388" customWidth="1"/>
    <col min="1529" max="1529" width="32.125" style="388" customWidth="1"/>
    <col min="1530" max="1530" width="15.5" style="388" customWidth="1"/>
    <col min="1531" max="1531" width="12.25" style="388" customWidth="1"/>
    <col min="1532" max="1780" width="9" style="388"/>
    <col min="1781" max="1781" width="4.875" style="388" customWidth="1"/>
    <col min="1782" max="1782" width="30.625" style="388" customWidth="1"/>
    <col min="1783" max="1783" width="17" style="388" customWidth="1"/>
    <col min="1784" max="1784" width="13.5" style="388" customWidth="1"/>
    <col min="1785" max="1785" width="32.125" style="388" customWidth="1"/>
    <col min="1786" max="1786" width="15.5" style="388" customWidth="1"/>
    <col min="1787" max="1787" width="12.25" style="388" customWidth="1"/>
    <col min="1788" max="2036" width="9" style="388"/>
    <col min="2037" max="2037" width="4.875" style="388" customWidth="1"/>
    <col min="2038" max="2038" width="30.625" style="388" customWidth="1"/>
    <col min="2039" max="2039" width="17" style="388" customWidth="1"/>
    <col min="2040" max="2040" width="13.5" style="388" customWidth="1"/>
    <col min="2041" max="2041" width="32.125" style="388" customWidth="1"/>
    <col min="2042" max="2042" width="15.5" style="388" customWidth="1"/>
    <col min="2043" max="2043" width="12.25" style="388" customWidth="1"/>
    <col min="2044" max="2292" width="9" style="388"/>
    <col min="2293" max="2293" width="4.875" style="388" customWidth="1"/>
    <col min="2294" max="2294" width="30.625" style="388" customWidth="1"/>
    <col min="2295" max="2295" width="17" style="388" customWidth="1"/>
    <col min="2296" max="2296" width="13.5" style="388" customWidth="1"/>
    <col min="2297" max="2297" width="32.125" style="388" customWidth="1"/>
    <col min="2298" max="2298" width="15.5" style="388" customWidth="1"/>
    <col min="2299" max="2299" width="12.25" style="388" customWidth="1"/>
    <col min="2300" max="2548" width="9" style="388"/>
    <col min="2549" max="2549" width="4.875" style="388" customWidth="1"/>
    <col min="2550" max="2550" width="30.625" style="388" customWidth="1"/>
    <col min="2551" max="2551" width="17" style="388" customWidth="1"/>
    <col min="2552" max="2552" width="13.5" style="388" customWidth="1"/>
    <col min="2553" max="2553" width="32.125" style="388" customWidth="1"/>
    <col min="2554" max="2554" width="15.5" style="388" customWidth="1"/>
    <col min="2555" max="2555" width="12.25" style="388" customWidth="1"/>
    <col min="2556" max="2804" width="9" style="388"/>
    <col min="2805" max="2805" width="4.875" style="388" customWidth="1"/>
    <col min="2806" max="2806" width="30.625" style="388" customWidth="1"/>
    <col min="2807" max="2807" width="17" style="388" customWidth="1"/>
    <col min="2808" max="2808" width="13.5" style="388" customWidth="1"/>
    <col min="2809" max="2809" width="32.125" style="388" customWidth="1"/>
    <col min="2810" max="2810" width="15.5" style="388" customWidth="1"/>
    <col min="2811" max="2811" width="12.25" style="388" customWidth="1"/>
    <col min="2812" max="3060" width="9" style="388"/>
    <col min="3061" max="3061" width="4.875" style="388" customWidth="1"/>
    <col min="3062" max="3062" width="30.625" style="388" customWidth="1"/>
    <col min="3063" max="3063" width="17" style="388" customWidth="1"/>
    <col min="3064" max="3064" width="13.5" style="388" customWidth="1"/>
    <col min="3065" max="3065" width="32.125" style="388" customWidth="1"/>
    <col min="3066" max="3066" width="15.5" style="388" customWidth="1"/>
    <col min="3067" max="3067" width="12.25" style="388" customWidth="1"/>
    <col min="3068" max="3316" width="9" style="388"/>
    <col min="3317" max="3317" width="4.875" style="388" customWidth="1"/>
    <col min="3318" max="3318" width="30.625" style="388" customWidth="1"/>
    <col min="3319" max="3319" width="17" style="388" customWidth="1"/>
    <col min="3320" max="3320" width="13.5" style="388" customWidth="1"/>
    <col min="3321" max="3321" width="32.125" style="388" customWidth="1"/>
    <col min="3322" max="3322" width="15.5" style="388" customWidth="1"/>
    <col min="3323" max="3323" width="12.25" style="388" customWidth="1"/>
    <col min="3324" max="3572" width="9" style="388"/>
    <col min="3573" max="3573" width="4.875" style="388" customWidth="1"/>
    <col min="3574" max="3574" width="30.625" style="388" customWidth="1"/>
    <col min="3575" max="3575" width="17" style="388" customWidth="1"/>
    <col min="3576" max="3576" width="13.5" style="388" customWidth="1"/>
    <col min="3577" max="3577" width="32.125" style="388" customWidth="1"/>
    <col min="3578" max="3578" width="15.5" style="388" customWidth="1"/>
    <col min="3579" max="3579" width="12.25" style="388" customWidth="1"/>
    <col min="3580" max="3828" width="9" style="388"/>
    <col min="3829" max="3829" width="4.875" style="388" customWidth="1"/>
    <col min="3830" max="3830" width="30.625" style="388" customWidth="1"/>
    <col min="3831" max="3831" width="17" style="388" customWidth="1"/>
    <col min="3832" max="3832" width="13.5" style="388" customWidth="1"/>
    <col min="3833" max="3833" width="32.125" style="388" customWidth="1"/>
    <col min="3834" max="3834" width="15.5" style="388" customWidth="1"/>
    <col min="3835" max="3835" width="12.25" style="388" customWidth="1"/>
    <col min="3836" max="4084" width="9" style="388"/>
    <col min="4085" max="4085" width="4.875" style="388" customWidth="1"/>
    <col min="4086" max="4086" width="30.625" style="388" customWidth="1"/>
    <col min="4087" max="4087" width="17" style="388" customWidth="1"/>
    <col min="4088" max="4088" width="13.5" style="388" customWidth="1"/>
    <col min="4089" max="4089" width="32.125" style="388" customWidth="1"/>
    <col min="4090" max="4090" width="15.5" style="388" customWidth="1"/>
    <col min="4091" max="4091" width="12.25" style="388" customWidth="1"/>
    <col min="4092" max="4340" width="9" style="388"/>
    <col min="4341" max="4341" width="4.875" style="388" customWidth="1"/>
    <col min="4342" max="4342" width="30.625" style="388" customWidth="1"/>
    <col min="4343" max="4343" width="17" style="388" customWidth="1"/>
    <col min="4344" max="4344" width="13.5" style="388" customWidth="1"/>
    <col min="4345" max="4345" width="32.125" style="388" customWidth="1"/>
    <col min="4346" max="4346" width="15.5" style="388" customWidth="1"/>
    <col min="4347" max="4347" width="12.25" style="388" customWidth="1"/>
    <col min="4348" max="4596" width="9" style="388"/>
    <col min="4597" max="4597" width="4.875" style="388" customWidth="1"/>
    <col min="4598" max="4598" width="30.625" style="388" customWidth="1"/>
    <col min="4599" max="4599" width="17" style="388" customWidth="1"/>
    <col min="4600" max="4600" width="13.5" style="388" customWidth="1"/>
    <col min="4601" max="4601" width="32.125" style="388" customWidth="1"/>
    <col min="4602" max="4602" width="15.5" style="388" customWidth="1"/>
    <col min="4603" max="4603" width="12.25" style="388" customWidth="1"/>
    <col min="4604" max="4852" width="9" style="388"/>
    <col min="4853" max="4853" width="4.875" style="388" customWidth="1"/>
    <col min="4854" max="4854" width="30.625" style="388" customWidth="1"/>
    <col min="4855" max="4855" width="17" style="388" customWidth="1"/>
    <col min="4856" max="4856" width="13.5" style="388" customWidth="1"/>
    <col min="4857" max="4857" width="32.125" style="388" customWidth="1"/>
    <col min="4858" max="4858" width="15.5" style="388" customWidth="1"/>
    <col min="4859" max="4859" width="12.25" style="388" customWidth="1"/>
    <col min="4860" max="5108" width="9" style="388"/>
    <col min="5109" max="5109" width="4.875" style="388" customWidth="1"/>
    <col min="5110" max="5110" width="30.625" style="388" customWidth="1"/>
    <col min="5111" max="5111" width="17" style="388" customWidth="1"/>
    <col min="5112" max="5112" width="13.5" style="388" customWidth="1"/>
    <col min="5113" max="5113" width="32.125" style="388" customWidth="1"/>
    <col min="5114" max="5114" width="15.5" style="388" customWidth="1"/>
    <col min="5115" max="5115" width="12.25" style="388" customWidth="1"/>
    <col min="5116" max="5364" width="9" style="388"/>
    <col min="5365" max="5365" width="4.875" style="388" customWidth="1"/>
    <col min="5366" max="5366" width="30.625" style="388" customWidth="1"/>
    <col min="5367" max="5367" width="17" style="388" customWidth="1"/>
    <col min="5368" max="5368" width="13.5" style="388" customWidth="1"/>
    <col min="5369" max="5369" width="32.125" style="388" customWidth="1"/>
    <col min="5370" max="5370" width="15.5" style="388" customWidth="1"/>
    <col min="5371" max="5371" width="12.25" style="388" customWidth="1"/>
    <col min="5372" max="5620" width="9" style="388"/>
    <col min="5621" max="5621" width="4.875" style="388" customWidth="1"/>
    <col min="5622" max="5622" width="30.625" style="388" customWidth="1"/>
    <col min="5623" max="5623" width="17" style="388" customWidth="1"/>
    <col min="5624" max="5624" width="13.5" style="388" customWidth="1"/>
    <col min="5625" max="5625" width="32.125" style="388" customWidth="1"/>
    <col min="5626" max="5626" width="15.5" style="388" customWidth="1"/>
    <col min="5627" max="5627" width="12.25" style="388" customWidth="1"/>
    <col min="5628" max="5876" width="9" style="388"/>
    <col min="5877" max="5877" width="4.875" style="388" customWidth="1"/>
    <col min="5878" max="5878" width="30.625" style="388" customWidth="1"/>
    <col min="5879" max="5879" width="17" style="388" customWidth="1"/>
    <col min="5880" max="5880" width="13.5" style="388" customWidth="1"/>
    <col min="5881" max="5881" width="32.125" style="388" customWidth="1"/>
    <col min="5882" max="5882" width="15.5" style="388" customWidth="1"/>
    <col min="5883" max="5883" width="12.25" style="388" customWidth="1"/>
    <col min="5884" max="6132" width="9" style="388"/>
    <col min="6133" max="6133" width="4.875" style="388" customWidth="1"/>
    <col min="6134" max="6134" width="30.625" style="388" customWidth="1"/>
    <col min="6135" max="6135" width="17" style="388" customWidth="1"/>
    <col min="6136" max="6136" width="13.5" style="388" customWidth="1"/>
    <col min="6137" max="6137" width="32.125" style="388" customWidth="1"/>
    <col min="6138" max="6138" width="15.5" style="388" customWidth="1"/>
    <col min="6139" max="6139" width="12.25" style="388" customWidth="1"/>
    <col min="6140" max="6388" width="9" style="388"/>
    <col min="6389" max="6389" width="4.875" style="388" customWidth="1"/>
    <col min="6390" max="6390" width="30.625" style="388" customWidth="1"/>
    <col min="6391" max="6391" width="17" style="388" customWidth="1"/>
    <col min="6392" max="6392" width="13.5" style="388" customWidth="1"/>
    <col min="6393" max="6393" width="32.125" style="388" customWidth="1"/>
    <col min="6394" max="6394" width="15.5" style="388" customWidth="1"/>
    <col min="6395" max="6395" width="12.25" style="388" customWidth="1"/>
    <col min="6396" max="6644" width="9" style="388"/>
    <col min="6645" max="6645" width="4.875" style="388" customWidth="1"/>
    <col min="6646" max="6646" width="30.625" style="388" customWidth="1"/>
    <col min="6647" max="6647" width="17" style="388" customWidth="1"/>
    <col min="6648" max="6648" width="13.5" style="388" customWidth="1"/>
    <col min="6649" max="6649" width="32.125" style="388" customWidth="1"/>
    <col min="6650" max="6650" width="15.5" style="388" customWidth="1"/>
    <col min="6651" max="6651" width="12.25" style="388" customWidth="1"/>
    <col min="6652" max="6900" width="9" style="388"/>
    <col min="6901" max="6901" width="4.875" style="388" customWidth="1"/>
    <col min="6902" max="6902" width="30.625" style="388" customWidth="1"/>
    <col min="6903" max="6903" width="17" style="388" customWidth="1"/>
    <col min="6904" max="6904" width="13.5" style="388" customWidth="1"/>
    <col min="6905" max="6905" width="32.125" style="388" customWidth="1"/>
    <col min="6906" max="6906" width="15.5" style="388" customWidth="1"/>
    <col min="6907" max="6907" width="12.25" style="388" customWidth="1"/>
    <col min="6908" max="7156" width="9" style="388"/>
    <col min="7157" max="7157" width="4.875" style="388" customWidth="1"/>
    <col min="7158" max="7158" width="30.625" style="388" customWidth="1"/>
    <col min="7159" max="7159" width="17" style="388" customWidth="1"/>
    <col min="7160" max="7160" width="13.5" style="388" customWidth="1"/>
    <col min="7161" max="7161" width="32.125" style="388" customWidth="1"/>
    <col min="7162" max="7162" width="15.5" style="388" customWidth="1"/>
    <col min="7163" max="7163" width="12.25" style="388" customWidth="1"/>
    <col min="7164" max="7412" width="9" style="388"/>
    <col min="7413" max="7413" width="4.875" style="388" customWidth="1"/>
    <col min="7414" max="7414" width="30.625" style="388" customWidth="1"/>
    <col min="7415" max="7415" width="17" style="388" customWidth="1"/>
    <col min="7416" max="7416" width="13.5" style="388" customWidth="1"/>
    <col min="7417" max="7417" width="32.125" style="388" customWidth="1"/>
    <col min="7418" max="7418" width="15.5" style="388" customWidth="1"/>
    <col min="7419" max="7419" width="12.25" style="388" customWidth="1"/>
    <col min="7420" max="7668" width="9" style="388"/>
    <col min="7669" max="7669" width="4.875" style="388" customWidth="1"/>
    <col min="7670" max="7670" width="30.625" style="388" customWidth="1"/>
    <col min="7671" max="7671" width="17" style="388" customWidth="1"/>
    <col min="7672" max="7672" width="13.5" style="388" customWidth="1"/>
    <col min="7673" max="7673" width="32.125" style="388" customWidth="1"/>
    <col min="7674" max="7674" width="15.5" style="388" customWidth="1"/>
    <col min="7675" max="7675" width="12.25" style="388" customWidth="1"/>
    <col min="7676" max="7924" width="9" style="388"/>
    <col min="7925" max="7925" width="4.875" style="388" customWidth="1"/>
    <col min="7926" max="7926" width="30.625" style="388" customWidth="1"/>
    <col min="7927" max="7927" width="17" style="388" customWidth="1"/>
    <col min="7928" max="7928" width="13.5" style="388" customWidth="1"/>
    <col min="7929" max="7929" width="32.125" style="388" customWidth="1"/>
    <col min="7930" max="7930" width="15.5" style="388" customWidth="1"/>
    <col min="7931" max="7931" width="12.25" style="388" customWidth="1"/>
    <col min="7932" max="8180" width="9" style="388"/>
    <col min="8181" max="8181" width="4.875" style="388" customWidth="1"/>
    <col min="8182" max="8182" width="30.625" style="388" customWidth="1"/>
    <col min="8183" max="8183" width="17" style="388" customWidth="1"/>
    <col min="8184" max="8184" width="13.5" style="388" customWidth="1"/>
    <col min="8185" max="8185" width="32.125" style="388" customWidth="1"/>
    <col min="8186" max="8186" width="15.5" style="388" customWidth="1"/>
    <col min="8187" max="8187" width="12.25" style="388" customWidth="1"/>
    <col min="8188" max="8436" width="9" style="388"/>
    <col min="8437" max="8437" width="4.875" style="388" customWidth="1"/>
    <col min="8438" max="8438" width="30.625" style="388" customWidth="1"/>
    <col min="8439" max="8439" width="17" style="388" customWidth="1"/>
    <col min="8440" max="8440" width="13.5" style="388" customWidth="1"/>
    <col min="8441" max="8441" width="32.125" style="388" customWidth="1"/>
    <col min="8442" max="8442" width="15.5" style="388" customWidth="1"/>
    <col min="8443" max="8443" width="12.25" style="388" customWidth="1"/>
    <col min="8444" max="8692" width="9" style="388"/>
    <col min="8693" max="8693" width="4.875" style="388" customWidth="1"/>
    <col min="8694" max="8694" width="30.625" style="388" customWidth="1"/>
    <col min="8695" max="8695" width="17" style="388" customWidth="1"/>
    <col min="8696" max="8696" width="13.5" style="388" customWidth="1"/>
    <col min="8697" max="8697" width="32.125" style="388" customWidth="1"/>
    <col min="8698" max="8698" width="15.5" style="388" customWidth="1"/>
    <col min="8699" max="8699" width="12.25" style="388" customWidth="1"/>
    <col min="8700" max="8948" width="9" style="388"/>
    <col min="8949" max="8949" width="4.875" style="388" customWidth="1"/>
    <col min="8950" max="8950" width="30.625" style="388" customWidth="1"/>
    <col min="8951" max="8951" width="17" style="388" customWidth="1"/>
    <col min="8952" max="8952" width="13.5" style="388" customWidth="1"/>
    <col min="8953" max="8953" width="32.125" style="388" customWidth="1"/>
    <col min="8954" max="8954" width="15.5" style="388" customWidth="1"/>
    <col min="8955" max="8955" width="12.25" style="388" customWidth="1"/>
    <col min="8956" max="9204" width="9" style="388"/>
    <col min="9205" max="9205" width="4.875" style="388" customWidth="1"/>
    <col min="9206" max="9206" width="30.625" style="388" customWidth="1"/>
    <col min="9207" max="9207" width="17" style="388" customWidth="1"/>
    <col min="9208" max="9208" width="13.5" style="388" customWidth="1"/>
    <col min="9209" max="9209" width="32.125" style="388" customWidth="1"/>
    <col min="9210" max="9210" width="15.5" style="388" customWidth="1"/>
    <col min="9211" max="9211" width="12.25" style="388" customWidth="1"/>
    <col min="9212" max="9460" width="9" style="388"/>
    <col min="9461" max="9461" width="4.875" style="388" customWidth="1"/>
    <col min="9462" max="9462" width="30.625" style="388" customWidth="1"/>
    <col min="9463" max="9463" width="17" style="388" customWidth="1"/>
    <col min="9464" max="9464" width="13.5" style="388" customWidth="1"/>
    <col min="9465" max="9465" width="32.125" style="388" customWidth="1"/>
    <col min="9466" max="9466" width="15.5" style="388" customWidth="1"/>
    <col min="9467" max="9467" width="12.25" style="388" customWidth="1"/>
    <col min="9468" max="9716" width="9" style="388"/>
    <col min="9717" max="9717" width="4.875" style="388" customWidth="1"/>
    <col min="9718" max="9718" width="30.625" style="388" customWidth="1"/>
    <col min="9719" max="9719" width="17" style="388" customWidth="1"/>
    <col min="9720" max="9720" width="13.5" style="388" customWidth="1"/>
    <col min="9721" max="9721" width="32.125" style="388" customWidth="1"/>
    <col min="9722" max="9722" width="15.5" style="388" customWidth="1"/>
    <col min="9723" max="9723" width="12.25" style="388" customWidth="1"/>
    <col min="9724" max="9972" width="9" style="388"/>
    <col min="9973" max="9973" width="4.875" style="388" customWidth="1"/>
    <col min="9974" max="9974" width="30.625" style="388" customWidth="1"/>
    <col min="9975" max="9975" width="17" style="388" customWidth="1"/>
    <col min="9976" max="9976" width="13.5" style="388" customWidth="1"/>
    <col min="9977" max="9977" width="32.125" style="388" customWidth="1"/>
    <col min="9978" max="9978" width="15.5" style="388" customWidth="1"/>
    <col min="9979" max="9979" width="12.25" style="388" customWidth="1"/>
    <col min="9980" max="10228" width="9" style="388"/>
    <col min="10229" max="10229" width="4.875" style="388" customWidth="1"/>
    <col min="10230" max="10230" width="30.625" style="388" customWidth="1"/>
    <col min="10231" max="10231" width="17" style="388" customWidth="1"/>
    <col min="10232" max="10232" width="13.5" style="388" customWidth="1"/>
    <col min="10233" max="10233" width="32.125" style="388" customWidth="1"/>
    <col min="10234" max="10234" width="15.5" style="388" customWidth="1"/>
    <col min="10235" max="10235" width="12.25" style="388" customWidth="1"/>
    <col min="10236" max="10484" width="9" style="388"/>
    <col min="10485" max="10485" width="4.875" style="388" customWidth="1"/>
    <col min="10486" max="10486" width="30.625" style="388" customWidth="1"/>
    <col min="10487" max="10487" width="17" style="388" customWidth="1"/>
    <col min="10488" max="10488" width="13.5" style="388" customWidth="1"/>
    <col min="10489" max="10489" width="32.125" style="388" customWidth="1"/>
    <col min="10490" max="10490" width="15.5" style="388" customWidth="1"/>
    <col min="10491" max="10491" width="12.25" style="388" customWidth="1"/>
    <col min="10492" max="10740" width="9" style="388"/>
    <col min="10741" max="10741" width="4.875" style="388" customWidth="1"/>
    <col min="10742" max="10742" width="30.625" style="388" customWidth="1"/>
    <col min="10743" max="10743" width="17" style="388" customWidth="1"/>
    <col min="10744" max="10744" width="13.5" style="388" customWidth="1"/>
    <col min="10745" max="10745" width="32.125" style="388" customWidth="1"/>
    <col min="10746" max="10746" width="15.5" style="388" customWidth="1"/>
    <col min="10747" max="10747" width="12.25" style="388" customWidth="1"/>
    <col min="10748" max="10996" width="9" style="388"/>
    <col min="10997" max="10997" width="4.875" style="388" customWidth="1"/>
    <col min="10998" max="10998" width="30.625" style="388" customWidth="1"/>
    <col min="10999" max="10999" width="17" style="388" customWidth="1"/>
    <col min="11000" max="11000" width="13.5" style="388" customWidth="1"/>
    <col min="11001" max="11001" width="32.125" style="388" customWidth="1"/>
    <col min="11002" max="11002" width="15.5" style="388" customWidth="1"/>
    <col min="11003" max="11003" width="12.25" style="388" customWidth="1"/>
    <col min="11004" max="11252" width="9" style="388"/>
    <col min="11253" max="11253" width="4.875" style="388" customWidth="1"/>
    <col min="11254" max="11254" width="30.625" style="388" customWidth="1"/>
    <col min="11255" max="11255" width="17" style="388" customWidth="1"/>
    <col min="11256" max="11256" width="13.5" style="388" customWidth="1"/>
    <col min="11257" max="11257" width="32.125" style="388" customWidth="1"/>
    <col min="11258" max="11258" width="15.5" style="388" customWidth="1"/>
    <col min="11259" max="11259" width="12.25" style="388" customWidth="1"/>
    <col min="11260" max="11508" width="9" style="388"/>
    <col min="11509" max="11509" width="4.875" style="388" customWidth="1"/>
    <col min="11510" max="11510" width="30.625" style="388" customWidth="1"/>
    <col min="11511" max="11511" width="17" style="388" customWidth="1"/>
    <col min="11512" max="11512" width="13.5" style="388" customWidth="1"/>
    <col min="11513" max="11513" width="32.125" style="388" customWidth="1"/>
    <col min="11514" max="11514" width="15.5" style="388" customWidth="1"/>
    <col min="11515" max="11515" width="12.25" style="388" customWidth="1"/>
    <col min="11516" max="11764" width="9" style="388"/>
    <col min="11765" max="11765" width="4.875" style="388" customWidth="1"/>
    <col min="11766" max="11766" width="30.625" style="388" customWidth="1"/>
    <col min="11767" max="11767" width="17" style="388" customWidth="1"/>
    <col min="11768" max="11768" width="13.5" style="388" customWidth="1"/>
    <col min="11769" max="11769" width="32.125" style="388" customWidth="1"/>
    <col min="11770" max="11770" width="15.5" style="388" customWidth="1"/>
    <col min="11771" max="11771" width="12.25" style="388" customWidth="1"/>
    <col min="11772" max="12020" width="9" style="388"/>
    <col min="12021" max="12021" width="4.875" style="388" customWidth="1"/>
    <col min="12022" max="12022" width="30.625" style="388" customWidth="1"/>
    <col min="12023" max="12023" width="17" style="388" customWidth="1"/>
    <col min="12024" max="12024" width="13.5" style="388" customWidth="1"/>
    <col min="12025" max="12025" width="32.125" style="388" customWidth="1"/>
    <col min="12026" max="12026" width="15.5" style="388" customWidth="1"/>
    <col min="12027" max="12027" width="12.25" style="388" customWidth="1"/>
    <col min="12028" max="12276" width="9" style="388"/>
    <col min="12277" max="12277" width="4.875" style="388" customWidth="1"/>
    <col min="12278" max="12278" width="30.625" style="388" customWidth="1"/>
    <col min="12279" max="12279" width="17" style="388" customWidth="1"/>
    <col min="12280" max="12280" width="13.5" style="388" customWidth="1"/>
    <col min="12281" max="12281" width="32.125" style="388" customWidth="1"/>
    <col min="12282" max="12282" width="15.5" style="388" customWidth="1"/>
    <col min="12283" max="12283" width="12.25" style="388" customWidth="1"/>
    <col min="12284" max="12532" width="9" style="388"/>
    <col min="12533" max="12533" width="4.875" style="388" customWidth="1"/>
    <col min="12534" max="12534" width="30.625" style="388" customWidth="1"/>
    <col min="12535" max="12535" width="17" style="388" customWidth="1"/>
    <col min="12536" max="12536" width="13.5" style="388" customWidth="1"/>
    <col min="12537" max="12537" width="32.125" style="388" customWidth="1"/>
    <col min="12538" max="12538" width="15.5" style="388" customWidth="1"/>
    <col min="12539" max="12539" width="12.25" style="388" customWidth="1"/>
    <col min="12540" max="12788" width="9" style="388"/>
    <col min="12789" max="12789" width="4.875" style="388" customWidth="1"/>
    <col min="12790" max="12790" width="30.625" style="388" customWidth="1"/>
    <col min="12791" max="12791" width="17" style="388" customWidth="1"/>
    <col min="12792" max="12792" width="13.5" style="388" customWidth="1"/>
    <col min="12793" max="12793" width="32.125" style="388" customWidth="1"/>
    <col min="12794" max="12794" width="15.5" style="388" customWidth="1"/>
    <col min="12795" max="12795" width="12.25" style="388" customWidth="1"/>
    <col min="12796" max="13044" width="9" style="388"/>
    <col min="13045" max="13045" width="4.875" style="388" customWidth="1"/>
    <col min="13046" max="13046" width="30.625" style="388" customWidth="1"/>
    <col min="13047" max="13047" width="17" style="388" customWidth="1"/>
    <col min="13048" max="13048" width="13.5" style="388" customWidth="1"/>
    <col min="13049" max="13049" width="32.125" style="388" customWidth="1"/>
    <col min="13050" max="13050" width="15.5" style="388" customWidth="1"/>
    <col min="13051" max="13051" width="12.25" style="388" customWidth="1"/>
    <col min="13052" max="13300" width="9" style="388"/>
    <col min="13301" max="13301" width="4.875" style="388" customWidth="1"/>
    <col min="13302" max="13302" width="30.625" style="388" customWidth="1"/>
    <col min="13303" max="13303" width="17" style="388" customWidth="1"/>
    <col min="13304" max="13304" width="13.5" style="388" customWidth="1"/>
    <col min="13305" max="13305" width="32.125" style="388" customWidth="1"/>
    <col min="13306" max="13306" width="15.5" style="388" customWidth="1"/>
    <col min="13307" max="13307" width="12.25" style="388" customWidth="1"/>
    <col min="13308" max="13556" width="9" style="388"/>
    <col min="13557" max="13557" width="4.875" style="388" customWidth="1"/>
    <col min="13558" max="13558" width="30.625" style="388" customWidth="1"/>
    <col min="13559" max="13559" width="17" style="388" customWidth="1"/>
    <col min="13560" max="13560" width="13.5" style="388" customWidth="1"/>
    <col min="13561" max="13561" width="32.125" style="388" customWidth="1"/>
    <col min="13562" max="13562" width="15.5" style="388" customWidth="1"/>
    <col min="13563" max="13563" width="12.25" style="388" customWidth="1"/>
    <col min="13564" max="13812" width="9" style="388"/>
    <col min="13813" max="13813" width="4.875" style="388" customWidth="1"/>
    <col min="13814" max="13814" width="30.625" style="388" customWidth="1"/>
    <col min="13815" max="13815" width="17" style="388" customWidth="1"/>
    <col min="13816" max="13816" width="13.5" style="388" customWidth="1"/>
    <col min="13817" max="13817" width="32.125" style="388" customWidth="1"/>
    <col min="13818" max="13818" width="15.5" style="388" customWidth="1"/>
    <col min="13819" max="13819" width="12.25" style="388" customWidth="1"/>
    <col min="13820" max="14068" width="9" style="388"/>
    <col min="14069" max="14069" width="4.875" style="388" customWidth="1"/>
    <col min="14070" max="14070" width="30.625" style="388" customWidth="1"/>
    <col min="14071" max="14071" width="17" style="388" customWidth="1"/>
    <col min="14072" max="14072" width="13.5" style="388" customWidth="1"/>
    <col min="14073" max="14073" width="32.125" style="388" customWidth="1"/>
    <col min="14074" max="14074" width="15.5" style="388" customWidth="1"/>
    <col min="14075" max="14075" width="12.25" style="388" customWidth="1"/>
    <col min="14076" max="14324" width="9" style="388"/>
    <col min="14325" max="14325" width="4.875" style="388" customWidth="1"/>
    <col min="14326" max="14326" width="30.625" style="388" customWidth="1"/>
    <col min="14327" max="14327" width="17" style="388" customWidth="1"/>
    <col min="14328" max="14328" width="13.5" style="388" customWidth="1"/>
    <col min="14329" max="14329" width="32.125" style="388" customWidth="1"/>
    <col min="14330" max="14330" width="15.5" style="388" customWidth="1"/>
    <col min="14331" max="14331" width="12.25" style="388" customWidth="1"/>
    <col min="14332" max="14580" width="9" style="388"/>
    <col min="14581" max="14581" width="4.875" style="388" customWidth="1"/>
    <col min="14582" max="14582" width="30.625" style="388" customWidth="1"/>
    <col min="14583" max="14583" width="17" style="388" customWidth="1"/>
    <col min="14584" max="14584" width="13.5" style="388" customWidth="1"/>
    <col min="14585" max="14585" width="32.125" style="388" customWidth="1"/>
    <col min="14586" max="14586" width="15.5" style="388" customWidth="1"/>
    <col min="14587" max="14587" width="12.25" style="388" customWidth="1"/>
    <col min="14588" max="14836" width="9" style="388"/>
    <col min="14837" max="14837" width="4.875" style="388" customWidth="1"/>
    <col min="14838" max="14838" width="30.625" style="388" customWidth="1"/>
    <col min="14839" max="14839" width="17" style="388" customWidth="1"/>
    <col min="14840" max="14840" width="13.5" style="388" customWidth="1"/>
    <col min="14841" max="14841" width="32.125" style="388" customWidth="1"/>
    <col min="14842" max="14842" width="15.5" style="388" customWidth="1"/>
    <col min="14843" max="14843" width="12.25" style="388" customWidth="1"/>
    <col min="14844" max="15092" width="9" style="388"/>
    <col min="15093" max="15093" width="4.875" style="388" customWidth="1"/>
    <col min="15094" max="15094" width="30.625" style="388" customWidth="1"/>
    <col min="15095" max="15095" width="17" style="388" customWidth="1"/>
    <col min="15096" max="15096" width="13.5" style="388" customWidth="1"/>
    <col min="15097" max="15097" width="32.125" style="388" customWidth="1"/>
    <col min="15098" max="15098" width="15.5" style="388" customWidth="1"/>
    <col min="15099" max="15099" width="12.25" style="388" customWidth="1"/>
    <col min="15100" max="15348" width="9" style="388"/>
    <col min="15349" max="15349" width="4.875" style="388" customWidth="1"/>
    <col min="15350" max="15350" width="30.625" style="388" customWidth="1"/>
    <col min="15351" max="15351" width="17" style="388" customWidth="1"/>
    <col min="15352" max="15352" width="13.5" style="388" customWidth="1"/>
    <col min="15353" max="15353" width="32.125" style="388" customWidth="1"/>
    <col min="15354" max="15354" width="15.5" style="388" customWidth="1"/>
    <col min="15355" max="15355" width="12.25" style="388" customWidth="1"/>
    <col min="15356" max="15604" width="9" style="388"/>
    <col min="15605" max="15605" width="4.875" style="388" customWidth="1"/>
    <col min="15606" max="15606" width="30.625" style="388" customWidth="1"/>
    <col min="15607" max="15607" width="17" style="388" customWidth="1"/>
    <col min="15608" max="15608" width="13.5" style="388" customWidth="1"/>
    <col min="15609" max="15609" width="32.125" style="388" customWidth="1"/>
    <col min="15610" max="15610" width="15.5" style="388" customWidth="1"/>
    <col min="15611" max="15611" width="12.25" style="388" customWidth="1"/>
    <col min="15612" max="15860" width="9" style="388"/>
    <col min="15861" max="15861" width="4.875" style="388" customWidth="1"/>
    <col min="15862" max="15862" width="30.625" style="388" customWidth="1"/>
    <col min="15863" max="15863" width="17" style="388" customWidth="1"/>
    <col min="15864" max="15864" width="13.5" style="388" customWidth="1"/>
    <col min="15865" max="15865" width="32.125" style="388" customWidth="1"/>
    <col min="15866" max="15866" width="15.5" style="388" customWidth="1"/>
    <col min="15867" max="15867" width="12.25" style="388" customWidth="1"/>
    <col min="15868" max="16116" width="9" style="388"/>
    <col min="16117" max="16117" width="4.875" style="388" customWidth="1"/>
    <col min="16118" max="16118" width="30.625" style="388" customWidth="1"/>
    <col min="16119" max="16119" width="17" style="388" customWidth="1"/>
    <col min="16120" max="16120" width="13.5" style="388" customWidth="1"/>
    <col min="16121" max="16121" width="32.125" style="388" customWidth="1"/>
    <col min="16122" max="16122" width="15.5" style="388" customWidth="1"/>
    <col min="16123" max="16123" width="12.25" style="388" customWidth="1"/>
    <col min="16124" max="16373" width="9" style="388"/>
    <col min="16374" max="16374" width="9" style="388" customWidth="1"/>
    <col min="16375" max="16384" width="9" style="388"/>
  </cols>
  <sheetData>
    <row r="1" spans="1:12" ht="18">
      <c r="B1" s="472" t="s">
        <v>0</v>
      </c>
      <c r="C1" s="472"/>
      <c r="D1" s="472"/>
      <c r="E1" s="472"/>
    </row>
    <row r="2" spans="1:12" ht="24.75">
      <c r="B2" s="473" t="s">
        <v>1</v>
      </c>
      <c r="C2" s="473"/>
      <c r="D2" s="473"/>
      <c r="E2" s="473"/>
    </row>
    <row r="3" spans="1:12" ht="22.5">
      <c r="B3" s="389"/>
      <c r="C3" s="389"/>
      <c r="D3" s="389"/>
      <c r="E3" s="411" t="s">
        <v>2</v>
      </c>
    </row>
    <row r="4" spans="1:12" s="385" customFormat="1" ht="20.45" customHeight="1">
      <c r="B4" s="245" t="s">
        <v>3</v>
      </c>
      <c r="C4" s="246" t="s">
        <v>4</v>
      </c>
      <c r="D4" s="245" t="s">
        <v>5</v>
      </c>
      <c r="E4" s="246" t="s">
        <v>4</v>
      </c>
    </row>
    <row r="5" spans="1:12" s="386" customFormat="1" ht="20.45" customHeight="1">
      <c r="B5" s="390" t="s">
        <v>6</v>
      </c>
      <c r="C5" s="391">
        <f>C6+C12</f>
        <v>1481276</v>
      </c>
      <c r="D5" s="390" t="s">
        <v>6</v>
      </c>
      <c r="E5" s="391">
        <f>SUM(E6,E12,E18)</f>
        <v>1481276</v>
      </c>
    </row>
    <row r="6" spans="1:12" s="386" customFormat="1" ht="20.45" customHeight="1">
      <c r="B6" s="393" t="s">
        <v>7</v>
      </c>
      <c r="C6" s="391">
        <f>SUM(C7:C10)</f>
        <v>444271</v>
      </c>
      <c r="D6" s="393" t="s">
        <v>8</v>
      </c>
      <c r="E6" s="405">
        <f>SUM(E7:E10)</f>
        <v>1248874</v>
      </c>
    </row>
    <row r="7" spans="1:12" s="386" customFormat="1" ht="20.45" customHeight="1">
      <c r="B7" s="141" t="s">
        <v>9</v>
      </c>
      <c r="C7" s="395">
        <v>440904</v>
      </c>
      <c r="D7" s="141" t="s">
        <v>10</v>
      </c>
      <c r="E7" s="405">
        <v>796108</v>
      </c>
    </row>
    <row r="8" spans="1:12" s="386" customFormat="1" ht="20.45" customHeight="1">
      <c r="B8" s="141" t="s">
        <v>11</v>
      </c>
      <c r="C8" s="395"/>
      <c r="D8" s="141" t="s">
        <v>12</v>
      </c>
      <c r="E8" s="405">
        <v>452766</v>
      </c>
      <c r="H8" s="387"/>
      <c r="I8" s="387"/>
      <c r="J8" s="387"/>
      <c r="K8" s="387"/>
      <c r="L8" s="387"/>
    </row>
    <row r="9" spans="1:12" s="386" customFormat="1" ht="20.45" customHeight="1">
      <c r="B9" s="141" t="s">
        <v>13</v>
      </c>
      <c r="C9" s="395">
        <v>3367</v>
      </c>
      <c r="D9" s="141" t="s">
        <v>14</v>
      </c>
      <c r="E9" s="405"/>
      <c r="H9" s="387"/>
      <c r="I9" s="387"/>
      <c r="J9" s="387"/>
      <c r="K9" s="387"/>
      <c r="L9" s="387"/>
    </row>
    <row r="10" spans="1:12" s="386" customFormat="1" ht="20.45" customHeight="1">
      <c r="B10" s="141" t="s">
        <v>15</v>
      </c>
      <c r="C10" s="395"/>
      <c r="D10" s="141" t="s">
        <v>16</v>
      </c>
      <c r="E10" s="405"/>
      <c r="H10" s="385"/>
      <c r="I10" s="385"/>
      <c r="J10" s="385"/>
      <c r="K10" s="385"/>
      <c r="L10" s="385"/>
    </row>
    <row r="11" spans="1:12" s="387" customFormat="1" ht="20.45" customHeight="1">
      <c r="A11" s="394"/>
      <c r="B11" s="402"/>
      <c r="C11" s="402"/>
      <c r="D11" s="143"/>
      <c r="E11" s="395"/>
    </row>
    <row r="12" spans="1:12" s="387" customFormat="1" ht="20.45" customHeight="1">
      <c r="A12" s="394"/>
      <c r="B12" s="404" t="s">
        <v>17</v>
      </c>
      <c r="C12" s="405">
        <f>SUM(C13,C14,C15,C16,C20)</f>
        <v>1037005</v>
      </c>
      <c r="D12" s="404" t="s">
        <v>18</v>
      </c>
      <c r="E12" s="405">
        <f>SUM(E13:E16)</f>
        <v>159058</v>
      </c>
    </row>
    <row r="13" spans="1:12" s="385" customFormat="1" ht="20.45" customHeight="1">
      <c r="B13" s="141" t="s">
        <v>19</v>
      </c>
      <c r="C13" s="395">
        <v>563005</v>
      </c>
      <c r="D13" s="141" t="s">
        <v>19</v>
      </c>
      <c r="E13" s="395">
        <v>156115</v>
      </c>
      <c r="H13" s="387"/>
      <c r="I13" s="387"/>
      <c r="J13" s="387"/>
      <c r="K13" s="387"/>
      <c r="L13" s="387"/>
    </row>
    <row r="14" spans="1:12" s="387" customFormat="1" ht="20.45" customHeight="1">
      <c r="A14" s="394"/>
      <c r="B14" s="141" t="s">
        <v>20</v>
      </c>
      <c r="C14" s="395">
        <v>474000</v>
      </c>
      <c r="D14" s="141" t="s">
        <v>20</v>
      </c>
      <c r="E14" s="395">
        <v>443</v>
      </c>
    </row>
    <row r="15" spans="1:12" s="387" customFormat="1" ht="20.45" customHeight="1">
      <c r="A15" s="394"/>
      <c r="B15" s="141" t="s">
        <v>21</v>
      </c>
      <c r="C15" s="395"/>
      <c r="D15" s="141" t="s">
        <v>21</v>
      </c>
      <c r="E15" s="395">
        <v>2500</v>
      </c>
    </row>
    <row r="16" spans="1:12" s="387" customFormat="1" ht="20.45" customHeight="1">
      <c r="A16" s="394"/>
      <c r="B16" s="141" t="s">
        <v>22</v>
      </c>
      <c r="C16" s="395"/>
      <c r="D16" s="141" t="s">
        <v>22</v>
      </c>
      <c r="E16" s="395"/>
    </row>
    <row r="17" spans="1:5" s="387" customFormat="1" ht="20.45" customHeight="1">
      <c r="A17" s="394"/>
      <c r="B17" s="141"/>
      <c r="C17" s="395"/>
      <c r="D17" s="407"/>
      <c r="E17" s="408"/>
    </row>
    <row r="18" spans="1:5" s="387" customFormat="1" ht="20.45" customHeight="1">
      <c r="A18" s="394"/>
      <c r="B18" s="141"/>
      <c r="C18" s="395"/>
      <c r="D18" s="415" t="s">
        <v>23</v>
      </c>
      <c r="E18" s="416">
        <f>SUM(E19:E22)</f>
        <v>73344</v>
      </c>
    </row>
    <row r="19" spans="1:5" s="387" customFormat="1" ht="20.45" customHeight="1">
      <c r="A19" s="394"/>
      <c r="B19" s="141"/>
      <c r="C19" s="395"/>
      <c r="D19" s="141" t="s">
        <v>19</v>
      </c>
      <c r="E19" s="395">
        <v>51686</v>
      </c>
    </row>
    <row r="20" spans="1:5" s="387" customFormat="1" ht="20.45" customHeight="1">
      <c r="A20" s="394"/>
      <c r="B20" s="141"/>
      <c r="C20" s="395"/>
      <c r="D20" s="141" t="s">
        <v>20</v>
      </c>
      <c r="E20" s="395">
        <v>20791</v>
      </c>
    </row>
    <row r="21" spans="1:5" s="387" customFormat="1" ht="20.45" customHeight="1">
      <c r="A21" s="394"/>
      <c r="B21" s="141"/>
      <c r="C21" s="395"/>
      <c r="D21" s="141" t="s">
        <v>21</v>
      </c>
      <c r="E21" s="395">
        <v>867</v>
      </c>
    </row>
    <row r="22" spans="1:5" s="387" customFormat="1" ht="20.45" customHeight="1">
      <c r="A22" s="394"/>
      <c r="B22" s="141"/>
      <c r="C22" s="395"/>
      <c r="D22" s="141" t="s">
        <v>22</v>
      </c>
      <c r="E22" s="395"/>
    </row>
  </sheetData>
  <mergeCells count="2">
    <mergeCell ref="B1:E1"/>
    <mergeCell ref="B2:E2"/>
  </mergeCells>
  <phoneticPr fontId="94" type="noConversion"/>
  <printOptions horizontalCentered="1"/>
  <pageMargins left="0.436805555555556" right="0.44791666666666702" top="0.39305555555555599" bottom="0" header="0.15625" footer="0.31388888888888899"/>
  <pageSetup paperSize="9" scale="97" orientation="portrait" blackAndWhite="1" useFirstPageNumber="1" errors="blank"/>
  <headerFooter alignWithMargins="0">
    <oddFooter>&amp;C第 &amp;P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S18"/>
  <sheetViews>
    <sheetView showZeros="0" workbookViewId="0">
      <selection activeCell="C30" sqref="C30"/>
    </sheetView>
  </sheetViews>
  <sheetFormatPr defaultColWidth="12.75" defaultRowHeight="13.5"/>
  <cols>
    <col min="1" max="1" width="33" style="266" customWidth="1"/>
    <col min="2" max="2" width="9.625" style="267" hidden="1" customWidth="1"/>
    <col min="3" max="6" width="9.5" style="268" customWidth="1"/>
    <col min="7" max="7" width="11" style="268" customWidth="1"/>
    <col min="8" max="8" width="11.625" style="268" customWidth="1"/>
    <col min="9" max="9" width="37.375" style="73" customWidth="1"/>
    <col min="10" max="10" width="9.75" style="269" hidden="1" customWidth="1"/>
    <col min="11" max="14" width="9.125" style="74" customWidth="1"/>
    <col min="15" max="15" width="11.125" style="74" customWidth="1"/>
    <col min="16" max="16" width="11.625" style="266" customWidth="1"/>
    <col min="17" max="262" width="9" style="266" customWidth="1"/>
    <col min="263" max="263" width="29.625" style="266" customWidth="1"/>
    <col min="264" max="264" width="12.75" style="266"/>
    <col min="265" max="265" width="29.75" style="266" customWidth="1"/>
    <col min="266" max="266" width="17" style="266" customWidth="1"/>
    <col min="267" max="267" width="37" style="266" customWidth="1"/>
    <col min="268" max="268" width="17.375" style="266" customWidth="1"/>
    <col min="269" max="518" width="9" style="266" customWidth="1"/>
    <col min="519" max="519" width="29.625" style="266" customWidth="1"/>
    <col min="520" max="520" width="12.75" style="266"/>
    <col min="521" max="521" width="29.75" style="266" customWidth="1"/>
    <col min="522" max="522" width="17" style="266" customWidth="1"/>
    <col min="523" max="523" width="37" style="266" customWidth="1"/>
    <col min="524" max="524" width="17.375" style="266" customWidth="1"/>
    <col min="525" max="774" width="9" style="266" customWidth="1"/>
    <col min="775" max="775" width="29.625" style="266" customWidth="1"/>
    <col min="776" max="776" width="12.75" style="266"/>
    <col min="777" max="777" width="29.75" style="266" customWidth="1"/>
    <col min="778" max="778" width="17" style="266" customWidth="1"/>
    <col min="779" max="779" width="37" style="266" customWidth="1"/>
    <col min="780" max="780" width="17.375" style="266" customWidth="1"/>
    <col min="781" max="1030" width="9" style="266" customWidth="1"/>
    <col min="1031" max="1031" width="29.625" style="266" customWidth="1"/>
    <col min="1032" max="1032" width="12.75" style="266"/>
    <col min="1033" max="1033" width="29.75" style="266" customWidth="1"/>
    <col min="1034" max="1034" width="17" style="266" customWidth="1"/>
    <col min="1035" max="1035" width="37" style="266" customWidth="1"/>
    <col min="1036" max="1036" width="17.375" style="266" customWidth="1"/>
    <col min="1037" max="1286" width="9" style="266" customWidth="1"/>
    <col min="1287" max="1287" width="29.625" style="266" customWidth="1"/>
    <col min="1288" max="1288" width="12.75" style="266"/>
    <col min="1289" max="1289" width="29.75" style="266" customWidth="1"/>
    <col min="1290" max="1290" width="17" style="266" customWidth="1"/>
    <col min="1291" max="1291" width="37" style="266" customWidth="1"/>
    <col min="1292" max="1292" width="17.375" style="266" customWidth="1"/>
    <col min="1293" max="1542" width="9" style="266" customWidth="1"/>
    <col min="1543" max="1543" width="29.625" style="266" customWidth="1"/>
    <col min="1544" max="1544" width="12.75" style="266"/>
    <col min="1545" max="1545" width="29.75" style="266" customWidth="1"/>
    <col min="1546" max="1546" width="17" style="266" customWidth="1"/>
    <col min="1547" max="1547" width="37" style="266" customWidth="1"/>
    <col min="1548" max="1548" width="17.375" style="266" customWidth="1"/>
    <col min="1549" max="1798" width="9" style="266" customWidth="1"/>
    <col min="1799" max="1799" width="29.625" style="266" customWidth="1"/>
    <col min="1800" max="1800" width="12.75" style="266"/>
    <col min="1801" max="1801" width="29.75" style="266" customWidth="1"/>
    <col min="1802" max="1802" width="17" style="266" customWidth="1"/>
    <col min="1803" max="1803" width="37" style="266" customWidth="1"/>
    <col min="1804" max="1804" width="17.375" style="266" customWidth="1"/>
    <col min="1805" max="2054" width="9" style="266" customWidth="1"/>
    <col min="2055" max="2055" width="29.625" style="266" customWidth="1"/>
    <col min="2056" max="2056" width="12.75" style="266"/>
    <col min="2057" max="2057" width="29.75" style="266" customWidth="1"/>
    <col min="2058" max="2058" width="17" style="266" customWidth="1"/>
    <col min="2059" max="2059" width="37" style="266" customWidth="1"/>
    <col min="2060" max="2060" width="17.375" style="266" customWidth="1"/>
    <col min="2061" max="2310" width="9" style="266" customWidth="1"/>
    <col min="2311" max="2311" width="29.625" style="266" customWidth="1"/>
    <col min="2312" max="2312" width="12.75" style="266"/>
    <col min="2313" max="2313" width="29.75" style="266" customWidth="1"/>
    <col min="2314" max="2314" width="17" style="266" customWidth="1"/>
    <col min="2315" max="2315" width="37" style="266" customWidth="1"/>
    <col min="2316" max="2316" width="17.375" style="266" customWidth="1"/>
    <col min="2317" max="2566" width="9" style="266" customWidth="1"/>
    <col min="2567" max="2567" width="29.625" style="266" customWidth="1"/>
    <col min="2568" max="2568" width="12.75" style="266"/>
    <col min="2569" max="2569" width="29.75" style="266" customWidth="1"/>
    <col min="2570" max="2570" width="17" style="266" customWidth="1"/>
    <col min="2571" max="2571" width="37" style="266" customWidth="1"/>
    <col min="2572" max="2572" width="17.375" style="266" customWidth="1"/>
    <col min="2573" max="2822" width="9" style="266" customWidth="1"/>
    <col min="2823" max="2823" width="29.625" style="266" customWidth="1"/>
    <col min="2824" max="2824" width="12.75" style="266"/>
    <col min="2825" max="2825" width="29.75" style="266" customWidth="1"/>
    <col min="2826" max="2826" width="17" style="266" customWidth="1"/>
    <col min="2827" max="2827" width="37" style="266" customWidth="1"/>
    <col min="2828" max="2828" width="17.375" style="266" customWidth="1"/>
    <col min="2829" max="3078" width="9" style="266" customWidth="1"/>
    <col min="3079" max="3079" width="29.625" style="266" customWidth="1"/>
    <col min="3080" max="3080" width="12.75" style="266"/>
    <col min="3081" max="3081" width="29.75" style="266" customWidth="1"/>
    <col min="3082" max="3082" width="17" style="266" customWidth="1"/>
    <col min="3083" max="3083" width="37" style="266" customWidth="1"/>
    <col min="3084" max="3084" width="17.375" style="266" customWidth="1"/>
    <col min="3085" max="3334" width="9" style="266" customWidth="1"/>
    <col min="3335" max="3335" width="29.625" style="266" customWidth="1"/>
    <col min="3336" max="3336" width="12.75" style="266"/>
    <col min="3337" max="3337" width="29.75" style="266" customWidth="1"/>
    <col min="3338" max="3338" width="17" style="266" customWidth="1"/>
    <col min="3339" max="3339" width="37" style="266" customWidth="1"/>
    <col min="3340" max="3340" width="17.375" style="266" customWidth="1"/>
    <col min="3341" max="3590" width="9" style="266" customWidth="1"/>
    <col min="3591" max="3591" width="29.625" style="266" customWidth="1"/>
    <col min="3592" max="3592" width="12.75" style="266"/>
    <col min="3593" max="3593" width="29.75" style="266" customWidth="1"/>
    <col min="3594" max="3594" width="17" style="266" customWidth="1"/>
    <col min="3595" max="3595" width="37" style="266" customWidth="1"/>
    <col min="3596" max="3596" width="17.375" style="266" customWidth="1"/>
    <col min="3597" max="3846" width="9" style="266" customWidth="1"/>
    <col min="3847" max="3847" width="29.625" style="266" customWidth="1"/>
    <col min="3848" max="3848" width="12.75" style="266"/>
    <col min="3849" max="3849" width="29.75" style="266" customWidth="1"/>
    <col min="3850" max="3850" width="17" style="266" customWidth="1"/>
    <col min="3851" max="3851" width="37" style="266" customWidth="1"/>
    <col min="3852" max="3852" width="17.375" style="266" customWidth="1"/>
    <col min="3853" max="4102" width="9" style="266" customWidth="1"/>
    <col min="4103" max="4103" width="29.625" style="266" customWidth="1"/>
    <col min="4104" max="4104" width="12.75" style="266"/>
    <col min="4105" max="4105" width="29.75" style="266" customWidth="1"/>
    <col min="4106" max="4106" width="17" style="266" customWidth="1"/>
    <col min="4107" max="4107" width="37" style="266" customWidth="1"/>
    <col min="4108" max="4108" width="17.375" style="266" customWidth="1"/>
    <col min="4109" max="4358" width="9" style="266" customWidth="1"/>
    <col min="4359" max="4359" width="29.625" style="266" customWidth="1"/>
    <col min="4360" max="4360" width="12.75" style="266"/>
    <col min="4361" max="4361" width="29.75" style="266" customWidth="1"/>
    <col min="4362" max="4362" width="17" style="266" customWidth="1"/>
    <col min="4363" max="4363" width="37" style="266" customWidth="1"/>
    <col min="4364" max="4364" width="17.375" style="266" customWidth="1"/>
    <col min="4365" max="4614" width="9" style="266" customWidth="1"/>
    <col min="4615" max="4615" width="29.625" style="266" customWidth="1"/>
    <col min="4616" max="4616" width="12.75" style="266"/>
    <col min="4617" max="4617" width="29.75" style="266" customWidth="1"/>
    <col min="4618" max="4618" width="17" style="266" customWidth="1"/>
    <col min="4619" max="4619" width="37" style="266" customWidth="1"/>
    <col min="4620" max="4620" width="17.375" style="266" customWidth="1"/>
    <col min="4621" max="4870" width="9" style="266" customWidth="1"/>
    <col min="4871" max="4871" width="29.625" style="266" customWidth="1"/>
    <col min="4872" max="4872" width="12.75" style="266"/>
    <col min="4873" max="4873" width="29.75" style="266" customWidth="1"/>
    <col min="4874" max="4874" width="17" style="266" customWidth="1"/>
    <col min="4875" max="4875" width="37" style="266" customWidth="1"/>
    <col min="4876" max="4876" width="17.375" style="266" customWidth="1"/>
    <col min="4877" max="5126" width="9" style="266" customWidth="1"/>
    <col min="5127" max="5127" width="29.625" style="266" customWidth="1"/>
    <col min="5128" max="5128" width="12.75" style="266"/>
    <col min="5129" max="5129" width="29.75" style="266" customWidth="1"/>
    <col min="5130" max="5130" width="17" style="266" customWidth="1"/>
    <col min="5131" max="5131" width="37" style="266" customWidth="1"/>
    <col min="5132" max="5132" width="17.375" style="266" customWidth="1"/>
    <col min="5133" max="5382" width="9" style="266" customWidth="1"/>
    <col min="5383" max="5383" width="29.625" style="266" customWidth="1"/>
    <col min="5384" max="5384" width="12.75" style="266"/>
    <col min="5385" max="5385" width="29.75" style="266" customWidth="1"/>
    <col min="5386" max="5386" width="17" style="266" customWidth="1"/>
    <col min="5387" max="5387" width="37" style="266" customWidth="1"/>
    <col min="5388" max="5388" width="17.375" style="266" customWidth="1"/>
    <col min="5389" max="5638" width="9" style="266" customWidth="1"/>
    <col min="5639" max="5639" width="29.625" style="266" customWidth="1"/>
    <col min="5640" max="5640" width="12.75" style="266"/>
    <col min="5641" max="5641" width="29.75" style="266" customWidth="1"/>
    <col min="5642" max="5642" width="17" style="266" customWidth="1"/>
    <col min="5643" max="5643" width="37" style="266" customWidth="1"/>
    <col min="5644" max="5644" width="17.375" style="266" customWidth="1"/>
    <col min="5645" max="5894" width="9" style="266" customWidth="1"/>
    <col min="5895" max="5895" width="29.625" style="266" customWidth="1"/>
    <col min="5896" max="5896" width="12.75" style="266"/>
    <col min="5897" max="5897" width="29.75" style="266" customWidth="1"/>
    <col min="5898" max="5898" width="17" style="266" customWidth="1"/>
    <col min="5899" max="5899" width="37" style="266" customWidth="1"/>
    <col min="5900" max="5900" width="17.375" style="266" customWidth="1"/>
    <col min="5901" max="6150" width="9" style="266" customWidth="1"/>
    <col min="6151" max="6151" width="29.625" style="266" customWidth="1"/>
    <col min="6152" max="6152" width="12.75" style="266"/>
    <col min="6153" max="6153" width="29.75" style="266" customWidth="1"/>
    <col min="6154" max="6154" width="17" style="266" customWidth="1"/>
    <col min="6155" max="6155" width="37" style="266" customWidth="1"/>
    <col min="6156" max="6156" width="17.375" style="266" customWidth="1"/>
    <col min="6157" max="6406" width="9" style="266" customWidth="1"/>
    <col min="6407" max="6407" width="29.625" style="266" customWidth="1"/>
    <col min="6408" max="6408" width="12.75" style="266"/>
    <col min="6409" max="6409" width="29.75" style="266" customWidth="1"/>
    <col min="6410" max="6410" width="17" style="266" customWidth="1"/>
    <col min="6411" max="6411" width="37" style="266" customWidth="1"/>
    <col min="6412" max="6412" width="17.375" style="266" customWidth="1"/>
    <col min="6413" max="6662" width="9" style="266" customWidth="1"/>
    <col min="6663" max="6663" width="29.625" style="266" customWidth="1"/>
    <col min="6664" max="6664" width="12.75" style="266"/>
    <col min="6665" max="6665" width="29.75" style="266" customWidth="1"/>
    <col min="6666" max="6666" width="17" style="266" customWidth="1"/>
    <col min="6667" max="6667" width="37" style="266" customWidth="1"/>
    <col min="6668" max="6668" width="17.375" style="266" customWidth="1"/>
    <col min="6669" max="6918" width="9" style="266" customWidth="1"/>
    <col min="6919" max="6919" width="29.625" style="266" customWidth="1"/>
    <col min="6920" max="6920" width="12.75" style="266"/>
    <col min="6921" max="6921" width="29.75" style="266" customWidth="1"/>
    <col min="6922" max="6922" width="17" style="266" customWidth="1"/>
    <col min="6923" max="6923" width="37" style="266" customWidth="1"/>
    <col min="6924" max="6924" width="17.375" style="266" customWidth="1"/>
    <col min="6925" max="7174" width="9" style="266" customWidth="1"/>
    <col min="7175" max="7175" width="29.625" style="266" customWidth="1"/>
    <col min="7176" max="7176" width="12.75" style="266"/>
    <col min="7177" max="7177" width="29.75" style="266" customWidth="1"/>
    <col min="7178" max="7178" width="17" style="266" customWidth="1"/>
    <col min="7179" max="7179" width="37" style="266" customWidth="1"/>
    <col min="7180" max="7180" width="17.375" style="266" customWidth="1"/>
    <col min="7181" max="7430" width="9" style="266" customWidth="1"/>
    <col min="7431" max="7431" width="29.625" style="266" customWidth="1"/>
    <col min="7432" max="7432" width="12.75" style="266"/>
    <col min="7433" max="7433" width="29.75" style="266" customWidth="1"/>
    <col min="7434" max="7434" width="17" style="266" customWidth="1"/>
    <col min="7435" max="7435" width="37" style="266" customWidth="1"/>
    <col min="7436" max="7436" width="17.375" style="266" customWidth="1"/>
    <col min="7437" max="7686" width="9" style="266" customWidth="1"/>
    <col min="7687" max="7687" width="29.625" style="266" customWidth="1"/>
    <col min="7688" max="7688" width="12.75" style="266"/>
    <col min="7689" max="7689" width="29.75" style="266" customWidth="1"/>
    <col min="7690" max="7690" width="17" style="266" customWidth="1"/>
    <col min="7691" max="7691" width="37" style="266" customWidth="1"/>
    <col min="7692" max="7692" width="17.375" style="266" customWidth="1"/>
    <col min="7693" max="7942" width="9" style="266" customWidth="1"/>
    <col min="7943" max="7943" width="29.625" style="266" customWidth="1"/>
    <col min="7944" max="7944" width="12.75" style="266"/>
    <col min="7945" max="7945" width="29.75" style="266" customWidth="1"/>
    <col min="7946" max="7946" width="17" style="266" customWidth="1"/>
    <col min="7947" max="7947" width="37" style="266" customWidth="1"/>
    <col min="7948" max="7948" width="17.375" style="266" customWidth="1"/>
    <col min="7949" max="8198" width="9" style="266" customWidth="1"/>
    <col min="8199" max="8199" width="29.625" style="266" customWidth="1"/>
    <col min="8200" max="8200" width="12.75" style="266"/>
    <col min="8201" max="8201" width="29.75" style="266" customWidth="1"/>
    <col min="8202" max="8202" width="17" style="266" customWidth="1"/>
    <col min="8203" max="8203" width="37" style="266" customWidth="1"/>
    <col min="8204" max="8204" width="17.375" style="266" customWidth="1"/>
    <col min="8205" max="8454" width="9" style="266" customWidth="1"/>
    <col min="8455" max="8455" width="29.625" style="266" customWidth="1"/>
    <col min="8456" max="8456" width="12.75" style="266"/>
    <col min="8457" max="8457" width="29.75" style="266" customWidth="1"/>
    <col min="8458" max="8458" width="17" style="266" customWidth="1"/>
    <col min="8459" max="8459" width="37" style="266" customWidth="1"/>
    <col min="8460" max="8460" width="17.375" style="266" customWidth="1"/>
    <col min="8461" max="8710" width="9" style="266" customWidth="1"/>
    <col min="8711" max="8711" width="29.625" style="266" customWidth="1"/>
    <col min="8712" max="8712" width="12.75" style="266"/>
    <col min="8713" max="8713" width="29.75" style="266" customWidth="1"/>
    <col min="8714" max="8714" width="17" style="266" customWidth="1"/>
    <col min="8715" max="8715" width="37" style="266" customWidth="1"/>
    <col min="8716" max="8716" width="17.375" style="266" customWidth="1"/>
    <col min="8717" max="8966" width="9" style="266" customWidth="1"/>
    <col min="8967" max="8967" width="29.625" style="266" customWidth="1"/>
    <col min="8968" max="8968" width="12.75" style="266"/>
    <col min="8969" max="8969" width="29.75" style="266" customWidth="1"/>
    <col min="8970" max="8970" width="17" style="266" customWidth="1"/>
    <col min="8971" max="8971" width="37" style="266" customWidth="1"/>
    <col min="8972" max="8972" width="17.375" style="266" customWidth="1"/>
    <col min="8973" max="9222" width="9" style="266" customWidth="1"/>
    <col min="9223" max="9223" width="29.625" style="266" customWidth="1"/>
    <col min="9224" max="9224" width="12.75" style="266"/>
    <col min="9225" max="9225" width="29.75" style="266" customWidth="1"/>
    <col min="9226" max="9226" width="17" style="266" customWidth="1"/>
    <col min="9227" max="9227" width="37" style="266" customWidth="1"/>
    <col min="9228" max="9228" width="17.375" style="266" customWidth="1"/>
    <col min="9229" max="9478" width="9" style="266" customWidth="1"/>
    <col min="9479" max="9479" width="29.625" style="266" customWidth="1"/>
    <col min="9480" max="9480" width="12.75" style="266"/>
    <col min="9481" max="9481" width="29.75" style="266" customWidth="1"/>
    <col min="9482" max="9482" width="17" style="266" customWidth="1"/>
    <col min="9483" max="9483" width="37" style="266" customWidth="1"/>
    <col min="9484" max="9484" width="17.375" style="266" customWidth="1"/>
    <col min="9485" max="9734" width="9" style="266" customWidth="1"/>
    <col min="9735" max="9735" width="29.625" style="266" customWidth="1"/>
    <col min="9736" max="9736" width="12.75" style="266"/>
    <col min="9737" max="9737" width="29.75" style="266" customWidth="1"/>
    <col min="9738" max="9738" width="17" style="266" customWidth="1"/>
    <col min="9739" max="9739" width="37" style="266" customWidth="1"/>
    <col min="9740" max="9740" width="17.375" style="266" customWidth="1"/>
    <col min="9741" max="9990" width="9" style="266" customWidth="1"/>
    <col min="9991" max="9991" width="29.625" style="266" customWidth="1"/>
    <col min="9992" max="9992" width="12.75" style="266"/>
    <col min="9993" max="9993" width="29.75" style="266" customWidth="1"/>
    <col min="9994" max="9994" width="17" style="266" customWidth="1"/>
    <col min="9995" max="9995" width="37" style="266" customWidth="1"/>
    <col min="9996" max="9996" width="17.375" style="266" customWidth="1"/>
    <col min="9997" max="10246" width="9" style="266" customWidth="1"/>
    <col min="10247" max="10247" width="29.625" style="266" customWidth="1"/>
    <col min="10248" max="10248" width="12.75" style="266"/>
    <col min="10249" max="10249" width="29.75" style="266" customWidth="1"/>
    <col min="10250" max="10250" width="17" style="266" customWidth="1"/>
    <col min="10251" max="10251" width="37" style="266" customWidth="1"/>
    <col min="10252" max="10252" width="17.375" style="266" customWidth="1"/>
    <col min="10253" max="10502" width="9" style="266" customWidth="1"/>
    <col min="10503" max="10503" width="29.625" style="266" customWidth="1"/>
    <col min="10504" max="10504" width="12.75" style="266"/>
    <col min="10505" max="10505" width="29.75" style="266" customWidth="1"/>
    <col min="10506" max="10506" width="17" style="266" customWidth="1"/>
    <col min="10507" max="10507" width="37" style="266" customWidth="1"/>
    <col min="10508" max="10508" width="17.375" style="266" customWidth="1"/>
    <col min="10509" max="10758" width="9" style="266" customWidth="1"/>
    <col min="10759" max="10759" width="29.625" style="266" customWidth="1"/>
    <col min="10760" max="10760" width="12.75" style="266"/>
    <col min="10761" max="10761" width="29.75" style="266" customWidth="1"/>
    <col min="10762" max="10762" width="17" style="266" customWidth="1"/>
    <col min="10763" max="10763" width="37" style="266" customWidth="1"/>
    <col min="10764" max="10764" width="17.375" style="266" customWidth="1"/>
    <col min="10765" max="11014" width="9" style="266" customWidth="1"/>
    <col min="11015" max="11015" width="29.625" style="266" customWidth="1"/>
    <col min="11016" max="11016" width="12.75" style="266"/>
    <col min="11017" max="11017" width="29.75" style="266" customWidth="1"/>
    <col min="11018" max="11018" width="17" style="266" customWidth="1"/>
    <col min="11019" max="11019" width="37" style="266" customWidth="1"/>
    <col min="11020" max="11020" width="17.375" style="266" customWidth="1"/>
    <col min="11021" max="11270" width="9" style="266" customWidth="1"/>
    <col min="11271" max="11271" width="29.625" style="266" customWidth="1"/>
    <col min="11272" max="11272" width="12.75" style="266"/>
    <col min="11273" max="11273" width="29.75" style="266" customWidth="1"/>
    <col min="11274" max="11274" width="17" style="266" customWidth="1"/>
    <col min="11275" max="11275" width="37" style="266" customWidth="1"/>
    <col min="11276" max="11276" width="17.375" style="266" customWidth="1"/>
    <col min="11277" max="11526" width="9" style="266" customWidth="1"/>
    <col min="11527" max="11527" width="29.625" style="266" customWidth="1"/>
    <col min="11528" max="11528" width="12.75" style="266"/>
    <col min="11529" max="11529" width="29.75" style="266" customWidth="1"/>
    <col min="11530" max="11530" width="17" style="266" customWidth="1"/>
    <col min="11531" max="11531" width="37" style="266" customWidth="1"/>
    <col min="11532" max="11532" width="17.375" style="266" customWidth="1"/>
    <col min="11533" max="11782" width="9" style="266" customWidth="1"/>
    <col min="11783" max="11783" width="29.625" style="266" customWidth="1"/>
    <col min="11784" max="11784" width="12.75" style="266"/>
    <col min="11785" max="11785" width="29.75" style="266" customWidth="1"/>
    <col min="11786" max="11786" width="17" style="266" customWidth="1"/>
    <col min="11787" max="11787" width="37" style="266" customWidth="1"/>
    <col min="11788" max="11788" width="17.375" style="266" customWidth="1"/>
    <col min="11789" max="12038" width="9" style="266" customWidth="1"/>
    <col min="12039" max="12039" width="29.625" style="266" customWidth="1"/>
    <col min="12040" max="12040" width="12.75" style="266"/>
    <col min="12041" max="12041" width="29.75" style="266" customWidth="1"/>
    <col min="12042" max="12042" width="17" style="266" customWidth="1"/>
    <col min="12043" max="12043" width="37" style="266" customWidth="1"/>
    <col min="12044" max="12044" width="17.375" style="266" customWidth="1"/>
    <col min="12045" max="12294" width="9" style="266" customWidth="1"/>
    <col min="12295" max="12295" width="29.625" style="266" customWidth="1"/>
    <col min="12296" max="12296" width="12.75" style="266"/>
    <col min="12297" max="12297" width="29.75" style="266" customWidth="1"/>
    <col min="12298" max="12298" width="17" style="266" customWidth="1"/>
    <col min="12299" max="12299" width="37" style="266" customWidth="1"/>
    <col min="12300" max="12300" width="17.375" style="266" customWidth="1"/>
    <col min="12301" max="12550" width="9" style="266" customWidth="1"/>
    <col min="12551" max="12551" width="29.625" style="266" customWidth="1"/>
    <col min="12552" max="12552" width="12.75" style="266"/>
    <col min="12553" max="12553" width="29.75" style="266" customWidth="1"/>
    <col min="12554" max="12554" width="17" style="266" customWidth="1"/>
    <col min="12555" max="12555" width="37" style="266" customWidth="1"/>
    <col min="12556" max="12556" width="17.375" style="266" customWidth="1"/>
    <col min="12557" max="12806" width="9" style="266" customWidth="1"/>
    <col min="12807" max="12807" width="29.625" style="266" customWidth="1"/>
    <col min="12808" max="12808" width="12.75" style="266"/>
    <col min="12809" max="12809" width="29.75" style="266" customWidth="1"/>
    <col min="12810" max="12810" width="17" style="266" customWidth="1"/>
    <col min="12811" max="12811" width="37" style="266" customWidth="1"/>
    <col min="12812" max="12812" width="17.375" style="266" customWidth="1"/>
    <col min="12813" max="13062" width="9" style="266" customWidth="1"/>
    <col min="13063" max="13063" width="29.625" style="266" customWidth="1"/>
    <col min="13064" max="13064" width="12.75" style="266"/>
    <col min="13065" max="13065" width="29.75" style="266" customWidth="1"/>
    <col min="13066" max="13066" width="17" style="266" customWidth="1"/>
    <col min="13067" max="13067" width="37" style="266" customWidth="1"/>
    <col min="13068" max="13068" width="17.375" style="266" customWidth="1"/>
    <col min="13069" max="13318" width="9" style="266" customWidth="1"/>
    <col min="13319" max="13319" width="29.625" style="266" customWidth="1"/>
    <col min="13320" max="13320" width="12.75" style="266"/>
    <col min="13321" max="13321" width="29.75" style="266" customWidth="1"/>
    <col min="13322" max="13322" width="17" style="266" customWidth="1"/>
    <col min="13323" max="13323" width="37" style="266" customWidth="1"/>
    <col min="13324" max="13324" width="17.375" style="266" customWidth="1"/>
    <col min="13325" max="13574" width="9" style="266" customWidth="1"/>
    <col min="13575" max="13575" width="29.625" style="266" customWidth="1"/>
    <col min="13576" max="13576" width="12.75" style="266"/>
    <col min="13577" max="13577" width="29.75" style="266" customWidth="1"/>
    <col min="13578" max="13578" width="17" style="266" customWidth="1"/>
    <col min="13579" max="13579" width="37" style="266" customWidth="1"/>
    <col min="13580" max="13580" width="17.375" style="266" customWidth="1"/>
    <col min="13581" max="13830" width="9" style="266" customWidth="1"/>
    <col min="13831" max="13831" width="29.625" style="266" customWidth="1"/>
    <col min="13832" max="13832" width="12.75" style="266"/>
    <col min="13833" max="13833" width="29.75" style="266" customWidth="1"/>
    <col min="13834" max="13834" width="17" style="266" customWidth="1"/>
    <col min="13835" max="13835" width="37" style="266" customWidth="1"/>
    <col min="13836" max="13836" width="17.375" style="266" customWidth="1"/>
    <col min="13837" max="14086" width="9" style="266" customWidth="1"/>
    <col min="14087" max="14087" width="29.625" style="266" customWidth="1"/>
    <col min="14088" max="14088" width="12.75" style="266"/>
    <col min="14089" max="14089" width="29.75" style="266" customWidth="1"/>
    <col min="14090" max="14090" width="17" style="266" customWidth="1"/>
    <col min="14091" max="14091" width="37" style="266" customWidth="1"/>
    <col min="14092" max="14092" width="17.375" style="266" customWidth="1"/>
    <col min="14093" max="14342" width="9" style="266" customWidth="1"/>
    <col min="14343" max="14343" width="29.625" style="266" customWidth="1"/>
    <col min="14344" max="14344" width="12.75" style="266"/>
    <col min="14345" max="14345" width="29.75" style="266" customWidth="1"/>
    <col min="14346" max="14346" width="17" style="266" customWidth="1"/>
    <col min="14347" max="14347" width="37" style="266" customWidth="1"/>
    <col min="14348" max="14348" width="17.375" style="266" customWidth="1"/>
    <col min="14349" max="14598" width="9" style="266" customWidth="1"/>
    <col min="14599" max="14599" width="29.625" style="266" customWidth="1"/>
    <col min="14600" max="14600" width="12.75" style="266"/>
    <col min="14601" max="14601" width="29.75" style="266" customWidth="1"/>
    <col min="14602" max="14602" width="17" style="266" customWidth="1"/>
    <col min="14603" max="14603" width="37" style="266" customWidth="1"/>
    <col min="14604" max="14604" width="17.375" style="266" customWidth="1"/>
    <col min="14605" max="14854" width="9" style="266" customWidth="1"/>
    <col min="14855" max="14855" width="29.625" style="266" customWidth="1"/>
    <col min="14856" max="14856" width="12.75" style="266"/>
    <col min="14857" max="14857" width="29.75" style="266" customWidth="1"/>
    <col min="14858" max="14858" width="17" style="266" customWidth="1"/>
    <col min="14859" max="14859" width="37" style="266" customWidth="1"/>
    <col min="14860" max="14860" width="17.375" style="266" customWidth="1"/>
    <col min="14861" max="15110" width="9" style="266" customWidth="1"/>
    <col min="15111" max="15111" width="29.625" style="266" customWidth="1"/>
    <col min="15112" max="15112" width="12.75" style="266"/>
    <col min="15113" max="15113" width="29.75" style="266" customWidth="1"/>
    <col min="15114" max="15114" width="17" style="266" customWidth="1"/>
    <col min="15115" max="15115" width="37" style="266" customWidth="1"/>
    <col min="15116" max="15116" width="17.375" style="266" customWidth="1"/>
    <col min="15117" max="15366" width="9" style="266" customWidth="1"/>
    <col min="15367" max="15367" width="29.625" style="266" customWidth="1"/>
    <col min="15368" max="15368" width="12.75" style="266"/>
    <col min="15369" max="15369" width="29.75" style="266" customWidth="1"/>
    <col min="15370" max="15370" width="17" style="266" customWidth="1"/>
    <col min="15371" max="15371" width="37" style="266" customWidth="1"/>
    <col min="15372" max="15372" width="17.375" style="266" customWidth="1"/>
    <col min="15373" max="15622" width="9" style="266" customWidth="1"/>
    <col min="15623" max="15623" width="29.625" style="266" customWidth="1"/>
    <col min="15624" max="15624" width="12.75" style="266"/>
    <col min="15625" max="15625" width="29.75" style="266" customWidth="1"/>
    <col min="15626" max="15626" width="17" style="266" customWidth="1"/>
    <col min="15627" max="15627" width="37" style="266" customWidth="1"/>
    <col min="15628" max="15628" width="17.375" style="266" customWidth="1"/>
    <col min="15629" max="15878" width="9" style="266" customWidth="1"/>
    <col min="15879" max="15879" width="29.625" style="266" customWidth="1"/>
    <col min="15880" max="15880" width="12.75" style="266"/>
    <col min="15881" max="15881" width="29.75" style="266" customWidth="1"/>
    <col min="15882" max="15882" width="17" style="266" customWidth="1"/>
    <col min="15883" max="15883" width="37" style="266" customWidth="1"/>
    <col min="15884" max="15884" width="17.375" style="266" customWidth="1"/>
    <col min="15885" max="16134" width="9" style="266" customWidth="1"/>
    <col min="16135" max="16135" width="29.625" style="266" customWidth="1"/>
    <col min="16136" max="16136" width="12.75" style="266"/>
    <col min="16137" max="16137" width="29.75" style="266" customWidth="1"/>
    <col min="16138" max="16138" width="17" style="266" customWidth="1"/>
    <col min="16139" max="16139" width="37" style="266" customWidth="1"/>
    <col min="16140" max="16140" width="17.375" style="266" customWidth="1"/>
    <col min="16141" max="16384" width="9" style="266" customWidth="1"/>
  </cols>
  <sheetData>
    <row r="1" spans="1:19" ht="18.75" customHeight="1">
      <c r="A1" s="484" t="s">
        <v>617</v>
      </c>
      <c r="B1" s="484"/>
      <c r="C1" s="484"/>
      <c r="D1" s="484"/>
      <c r="E1" s="484"/>
      <c r="F1" s="484"/>
      <c r="G1" s="484"/>
      <c r="H1" s="484"/>
      <c r="I1" s="484"/>
      <c r="J1" s="283"/>
      <c r="K1" s="49"/>
      <c r="L1" s="49"/>
      <c r="M1" s="49"/>
      <c r="N1" s="49"/>
      <c r="O1" s="49"/>
    </row>
    <row r="2" spans="1:19" ht="27.6" customHeight="1">
      <c r="A2" s="485" t="s">
        <v>618</v>
      </c>
      <c r="B2" s="485"/>
      <c r="C2" s="485"/>
      <c r="D2" s="485"/>
      <c r="E2" s="485"/>
      <c r="F2" s="485"/>
      <c r="G2" s="485"/>
      <c r="H2" s="485"/>
      <c r="I2" s="485"/>
      <c r="J2" s="485"/>
      <c r="K2" s="485"/>
      <c r="L2" s="485"/>
      <c r="M2" s="485"/>
      <c r="N2" s="485"/>
      <c r="O2" s="485"/>
      <c r="P2" s="485"/>
    </row>
    <row r="3" spans="1:19" ht="23.25" customHeight="1">
      <c r="A3" s="270"/>
      <c r="B3" s="271"/>
      <c r="C3" s="270"/>
      <c r="D3" s="270"/>
      <c r="E3" s="270"/>
      <c r="F3" s="270"/>
      <c r="G3" s="270"/>
      <c r="H3" s="270"/>
      <c r="I3" s="270"/>
      <c r="J3" s="271"/>
      <c r="K3" s="492" t="s">
        <v>2</v>
      </c>
      <c r="L3" s="492"/>
      <c r="M3" s="492"/>
      <c r="N3" s="492"/>
      <c r="O3" s="492"/>
      <c r="P3" s="492"/>
    </row>
    <row r="4" spans="1:19" s="264" customFormat="1" ht="47.25">
      <c r="A4" s="245" t="s">
        <v>3</v>
      </c>
      <c r="B4" s="272" t="s">
        <v>619</v>
      </c>
      <c r="C4" s="246" t="s">
        <v>80</v>
      </c>
      <c r="D4" s="246" t="s">
        <v>81</v>
      </c>
      <c r="E4" s="246" t="s">
        <v>82</v>
      </c>
      <c r="F4" s="246" t="s">
        <v>4</v>
      </c>
      <c r="G4" s="246" t="s">
        <v>83</v>
      </c>
      <c r="H4" s="247" t="s">
        <v>84</v>
      </c>
      <c r="I4" s="79" t="s">
        <v>620</v>
      </c>
      <c r="J4" s="284">
        <v>2020</v>
      </c>
      <c r="K4" s="246" t="s">
        <v>80</v>
      </c>
      <c r="L4" s="246" t="s">
        <v>81</v>
      </c>
      <c r="M4" s="246" t="s">
        <v>82</v>
      </c>
      <c r="N4" s="246" t="s">
        <v>4</v>
      </c>
      <c r="O4" s="246" t="s">
        <v>83</v>
      </c>
      <c r="P4" s="247" t="s">
        <v>84</v>
      </c>
    </row>
    <row r="5" spans="1:19" s="264" customFormat="1" ht="24" customHeight="1">
      <c r="A5" s="245" t="s">
        <v>6</v>
      </c>
      <c r="B5" s="273">
        <f>SUM(B6,B11)</f>
        <v>2850</v>
      </c>
      <c r="C5" s="109">
        <f>SUM(C6,C11)</f>
        <v>2500</v>
      </c>
      <c r="D5" s="109">
        <f>SUM(D6,D11)</f>
        <v>2500</v>
      </c>
      <c r="E5" s="109">
        <f>SUM(E6,E11)</f>
        <v>2500</v>
      </c>
      <c r="F5" s="109">
        <f>SUM(F6,F11)</f>
        <v>3367</v>
      </c>
      <c r="G5" s="274">
        <f>F5/E5</f>
        <v>1.3468</v>
      </c>
      <c r="H5" s="275" t="s">
        <v>621</v>
      </c>
      <c r="I5" s="79" t="s">
        <v>6</v>
      </c>
      <c r="J5" s="109">
        <f>SUM(J6,J11)</f>
        <v>2850</v>
      </c>
      <c r="K5" s="109">
        <f>SUM(K6,K11,K13)</f>
        <v>2500</v>
      </c>
      <c r="L5" s="109">
        <f t="shared" ref="L5:N5" si="0">SUM(L6,L11,L13)</f>
        <v>2500</v>
      </c>
      <c r="M5" s="109">
        <f t="shared" si="0"/>
        <v>2500</v>
      </c>
      <c r="N5" s="109">
        <f t="shared" si="0"/>
        <v>3367</v>
      </c>
      <c r="O5" s="274">
        <f>N5/M5</f>
        <v>1.3468</v>
      </c>
      <c r="P5" s="275">
        <f>N5/J5-1</f>
        <v>0.1814035087719299</v>
      </c>
    </row>
    <row r="6" spans="1:19" s="264" customFormat="1" ht="24" customHeight="1">
      <c r="A6" s="82" t="s">
        <v>7</v>
      </c>
      <c r="B6" s="273">
        <f>SUM(B7:B10)</f>
        <v>2576</v>
      </c>
      <c r="C6" s="109">
        <f>SUM(C7:C10)</f>
        <v>2500</v>
      </c>
      <c r="D6" s="109">
        <f t="shared" ref="D6:F6" si="1">SUM(D7:D10)</f>
        <v>2500</v>
      </c>
      <c r="E6" s="109">
        <f t="shared" si="1"/>
        <v>2500</v>
      </c>
      <c r="F6" s="109">
        <f t="shared" si="1"/>
        <v>3367</v>
      </c>
      <c r="G6" s="274">
        <f t="shared" ref="G6:G7" si="2">F6/E6</f>
        <v>1.3468</v>
      </c>
      <c r="H6" s="275">
        <f t="shared" ref="H6:H8" si="3">F6/B6-1</f>
        <v>0.30706521739130443</v>
      </c>
      <c r="I6" s="83" t="s">
        <v>8</v>
      </c>
      <c r="J6" s="285">
        <v>43</v>
      </c>
      <c r="K6" s="281"/>
      <c r="L6" s="281"/>
      <c r="M6" s="281"/>
      <c r="N6" s="281"/>
      <c r="O6" s="274"/>
      <c r="P6" s="282"/>
    </row>
    <row r="7" spans="1:19" s="265" customFormat="1" ht="22.5" customHeight="1">
      <c r="A7" s="276" t="s">
        <v>622</v>
      </c>
      <c r="B7" s="273">
        <v>2510</v>
      </c>
      <c r="C7" s="114">
        <v>2500</v>
      </c>
      <c r="D7" s="114">
        <v>2500</v>
      </c>
      <c r="E7" s="140">
        <v>2500</v>
      </c>
      <c r="F7" s="140">
        <v>3343</v>
      </c>
      <c r="G7" s="277">
        <f t="shared" si="2"/>
        <v>1.3371999999999999</v>
      </c>
      <c r="H7" s="278">
        <f t="shared" si="3"/>
        <v>0.33187250996015938</v>
      </c>
      <c r="I7" s="276"/>
      <c r="J7" s="273"/>
      <c r="K7" s="255"/>
      <c r="L7" s="255"/>
      <c r="M7" s="255"/>
      <c r="N7" s="255"/>
      <c r="O7" s="277"/>
      <c r="P7" s="276"/>
      <c r="S7" s="286"/>
    </row>
    <row r="8" spans="1:19" s="265" customFormat="1" ht="22.5" customHeight="1">
      <c r="A8" s="276" t="s">
        <v>623</v>
      </c>
      <c r="B8" s="273">
        <v>66</v>
      </c>
      <c r="C8" s="116"/>
      <c r="D8" s="116"/>
      <c r="E8" s="255"/>
      <c r="F8" s="255">
        <v>24</v>
      </c>
      <c r="G8" s="255"/>
      <c r="H8" s="278">
        <f t="shared" si="3"/>
        <v>-0.63636363636363635</v>
      </c>
      <c r="I8" s="276"/>
      <c r="J8" s="273"/>
      <c r="K8" s="116"/>
      <c r="L8" s="116"/>
      <c r="M8" s="255"/>
      <c r="N8" s="255"/>
      <c r="O8" s="255"/>
      <c r="P8" s="276"/>
      <c r="S8" s="286"/>
    </row>
    <row r="9" spans="1:19" s="265" customFormat="1" ht="22.5" customHeight="1">
      <c r="A9" s="276" t="s">
        <v>624</v>
      </c>
      <c r="B9" s="273"/>
      <c r="C9" s="255"/>
      <c r="D9" s="255"/>
      <c r="E9" s="255"/>
      <c r="F9" s="255"/>
      <c r="G9" s="255"/>
      <c r="H9" s="279"/>
      <c r="I9" s="276"/>
      <c r="J9" s="273"/>
      <c r="K9" s="255"/>
      <c r="L9" s="255"/>
      <c r="M9" s="255"/>
      <c r="N9" s="255"/>
      <c r="O9" s="255"/>
      <c r="P9" s="276"/>
      <c r="S9" s="286"/>
    </row>
    <row r="10" spans="1:19" s="265" customFormat="1" ht="22.5" customHeight="1">
      <c r="A10" s="276" t="s">
        <v>625</v>
      </c>
      <c r="B10" s="273"/>
      <c r="C10" s="280"/>
      <c r="D10" s="280"/>
      <c r="E10" s="280"/>
      <c r="F10" s="280"/>
      <c r="G10" s="280"/>
      <c r="H10" s="280"/>
      <c r="I10" s="276"/>
      <c r="J10" s="273"/>
      <c r="K10" s="255"/>
      <c r="L10" s="255"/>
      <c r="M10" s="255"/>
      <c r="N10" s="255"/>
      <c r="O10" s="255"/>
      <c r="P10" s="276"/>
      <c r="S10" s="286"/>
    </row>
    <row r="11" spans="1:19" s="264" customFormat="1" ht="24" customHeight="1">
      <c r="A11" s="82" t="s">
        <v>17</v>
      </c>
      <c r="B11" s="273">
        <f>SUM(B12:B13)</f>
        <v>274</v>
      </c>
      <c r="C11" s="109"/>
      <c r="D11" s="109"/>
      <c r="E11" s="109"/>
      <c r="F11" s="109"/>
      <c r="G11" s="281"/>
      <c r="H11" s="282"/>
      <c r="I11" s="83" t="s">
        <v>18</v>
      </c>
      <c r="J11" s="109">
        <f>SUM(J12:J13)</f>
        <v>2807</v>
      </c>
      <c r="K11" s="109">
        <f>SUM(K12)</f>
        <v>2500</v>
      </c>
      <c r="L11" s="109">
        <f t="shared" ref="L11:N11" si="4">SUM(L12)</f>
        <v>2500</v>
      </c>
      <c r="M11" s="109">
        <f t="shared" si="4"/>
        <v>2500</v>
      </c>
      <c r="N11" s="109">
        <f t="shared" si="4"/>
        <v>2500</v>
      </c>
      <c r="O11" s="274">
        <f>N11/M11</f>
        <v>1</v>
      </c>
      <c r="P11" s="274"/>
    </row>
    <row r="12" spans="1:19" s="265" customFormat="1" ht="22.5" customHeight="1">
      <c r="A12" s="276" t="s">
        <v>626</v>
      </c>
      <c r="B12" s="273"/>
      <c r="C12" s="114"/>
      <c r="D12" s="114"/>
      <c r="E12" s="140"/>
      <c r="F12" s="140"/>
      <c r="G12" s="280"/>
      <c r="H12" s="280"/>
      <c r="I12" s="276" t="s">
        <v>627</v>
      </c>
      <c r="J12" s="273">
        <v>2807</v>
      </c>
      <c r="K12" s="114">
        <v>2500</v>
      </c>
      <c r="L12" s="114">
        <v>2500</v>
      </c>
      <c r="M12" s="114">
        <v>2500</v>
      </c>
      <c r="N12" s="114">
        <v>2500</v>
      </c>
      <c r="O12" s="277">
        <f>N12/M12</f>
        <v>1</v>
      </c>
      <c r="P12" s="277"/>
      <c r="S12" s="286"/>
    </row>
    <row r="13" spans="1:19" s="265" customFormat="1" ht="22.5" customHeight="1">
      <c r="A13" s="276" t="s">
        <v>628</v>
      </c>
      <c r="B13" s="273">
        <v>274</v>
      </c>
      <c r="C13" s="114"/>
      <c r="D13" s="114"/>
      <c r="E13" s="140"/>
      <c r="F13" s="140"/>
      <c r="G13" s="280"/>
      <c r="H13" s="280"/>
      <c r="I13" s="83" t="s">
        <v>23</v>
      </c>
      <c r="J13" s="109"/>
      <c r="K13" s="109"/>
      <c r="L13" s="109"/>
      <c r="M13" s="109"/>
      <c r="N13" s="109">
        <v>867</v>
      </c>
      <c r="O13" s="274"/>
      <c r="P13" s="274"/>
      <c r="S13" s="286"/>
    </row>
    <row r="14" spans="1:19" ht="44.25" customHeight="1">
      <c r="A14" s="493" t="s">
        <v>629</v>
      </c>
      <c r="B14" s="493"/>
      <c r="C14" s="493"/>
      <c r="D14" s="493"/>
      <c r="E14" s="493"/>
      <c r="F14" s="493"/>
      <c r="G14" s="493"/>
      <c r="H14" s="493"/>
      <c r="I14" s="493"/>
      <c r="J14" s="493"/>
      <c r="K14" s="493"/>
      <c r="L14" s="493"/>
      <c r="M14" s="493"/>
      <c r="N14" s="493"/>
      <c r="O14" s="493"/>
      <c r="P14" s="493"/>
    </row>
    <row r="15" spans="1:19" ht="20.100000000000001" customHeight="1"/>
    <row r="16" spans="1:19" ht="20.100000000000001" customHeight="1"/>
    <row r="17" ht="20.100000000000001" customHeight="1"/>
    <row r="18" ht="20.100000000000001" customHeight="1"/>
  </sheetData>
  <mergeCells count="4">
    <mergeCell ref="A1:I1"/>
    <mergeCell ref="A2:P2"/>
    <mergeCell ref="K3:P3"/>
    <mergeCell ref="A14:P14"/>
  </mergeCells>
  <phoneticPr fontId="94" type="noConversion"/>
  <printOptions horizontalCentered="1"/>
  <pageMargins left="0.436805555555556" right="0.44791666666666702" top="0.39305555555555599" bottom="0" header="0.15625" footer="0.31388888888888899"/>
  <pageSetup paperSize="9" scale="73" firstPageNumber="19" orientation="landscape" blackAndWhite="1" useFirstPageNumber="1" errors="blank"/>
  <headerFooter alignWithMargins="0">
    <oddFooter>&amp;C第 &amp;P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WVT36"/>
  <sheetViews>
    <sheetView showZeros="0" topLeftCell="A7" workbookViewId="0">
      <selection activeCell="C30" sqref="C30"/>
    </sheetView>
  </sheetViews>
  <sheetFormatPr defaultColWidth="9" defaultRowHeight="14.25"/>
  <cols>
    <col min="1" max="1" width="38.125" style="241" customWidth="1"/>
    <col min="2" max="2" width="10.125" style="242" customWidth="1"/>
    <col min="3" max="6" width="11.625" style="242" customWidth="1"/>
    <col min="7" max="7" width="13.5" style="242" customWidth="1"/>
    <col min="8" max="8" width="40.375" style="242" customWidth="1"/>
    <col min="9" max="9" width="9.625" style="242" customWidth="1"/>
    <col min="10" max="13" width="11.625" style="242" customWidth="1"/>
    <col min="14" max="14" width="13.5" style="242" customWidth="1"/>
    <col min="15" max="257" width="9" style="242"/>
    <col min="258" max="258" width="36.75" style="242" customWidth="1"/>
    <col min="259" max="259" width="11.625" style="242" customWidth="1"/>
    <col min="260" max="260" width="8.125" style="242" customWidth="1"/>
    <col min="261" max="261" width="36.5" style="242" customWidth="1"/>
    <col min="262" max="262" width="10.75" style="242" customWidth="1"/>
    <col min="263" max="263" width="8.125" style="242" customWidth="1"/>
    <col min="264" max="264" width="9.125" style="242" customWidth="1"/>
    <col min="265" max="268" width="9" style="242" hidden="1" customWidth="1"/>
    <col min="269" max="513" width="9" style="242"/>
    <col min="514" max="514" width="36.75" style="242" customWidth="1"/>
    <col min="515" max="515" width="11.625" style="242" customWidth="1"/>
    <col min="516" max="516" width="8.125" style="242" customWidth="1"/>
    <col min="517" max="517" width="36.5" style="242" customWidth="1"/>
    <col min="518" max="518" width="10.75" style="242" customWidth="1"/>
    <col min="519" max="519" width="8.125" style="242" customWidth="1"/>
    <col min="520" max="520" width="9.125" style="242" customWidth="1"/>
    <col min="521" max="524" width="9" style="242" hidden="1" customWidth="1"/>
    <col min="525" max="769" width="9" style="242"/>
    <col min="770" max="770" width="36.75" style="242" customWidth="1"/>
    <col min="771" max="771" width="11.625" style="242" customWidth="1"/>
    <col min="772" max="772" width="8.125" style="242" customWidth="1"/>
    <col min="773" max="773" width="36.5" style="242" customWidth="1"/>
    <col min="774" max="774" width="10.75" style="242" customWidth="1"/>
    <col min="775" max="775" width="8.125" style="242" customWidth="1"/>
    <col min="776" max="776" width="9.125" style="242" customWidth="1"/>
    <col min="777" max="780" width="9" style="242" hidden="1" customWidth="1"/>
    <col min="781" max="1025" width="9" style="242"/>
    <col min="1026" max="1026" width="36.75" style="242" customWidth="1"/>
    <col min="1027" max="1027" width="11.625" style="242" customWidth="1"/>
    <col min="1028" max="1028" width="8.125" style="242" customWidth="1"/>
    <col min="1029" max="1029" width="36.5" style="242" customWidth="1"/>
    <col min="1030" max="1030" width="10.75" style="242" customWidth="1"/>
    <col min="1031" max="1031" width="8.125" style="242" customWidth="1"/>
    <col min="1032" max="1032" width="9.125" style="242" customWidth="1"/>
    <col min="1033" max="1036" width="9" style="242" hidden="1" customWidth="1"/>
    <col min="1037" max="1281" width="9" style="242"/>
    <col min="1282" max="1282" width="36.75" style="242" customWidth="1"/>
    <col min="1283" max="1283" width="11.625" style="242" customWidth="1"/>
    <col min="1284" max="1284" width="8.125" style="242" customWidth="1"/>
    <col min="1285" max="1285" width="36.5" style="242" customWidth="1"/>
    <col min="1286" max="1286" width="10.75" style="242" customWidth="1"/>
    <col min="1287" max="1287" width="8.125" style="242" customWidth="1"/>
    <col min="1288" max="1288" width="9.125" style="242" customWidth="1"/>
    <col min="1289" max="1292" width="9" style="242" hidden="1" customWidth="1"/>
    <col min="1293" max="1537" width="9" style="242"/>
    <col min="1538" max="1538" width="36.75" style="242" customWidth="1"/>
    <col min="1539" max="1539" width="11.625" style="242" customWidth="1"/>
    <col min="1540" max="1540" width="8.125" style="242" customWidth="1"/>
    <col min="1541" max="1541" width="36.5" style="242" customWidth="1"/>
    <col min="1542" max="1542" width="10.75" style="242" customWidth="1"/>
    <col min="1543" max="1543" width="8.125" style="242" customWidth="1"/>
    <col min="1544" max="1544" width="9.125" style="242" customWidth="1"/>
    <col min="1545" max="1548" width="9" style="242" hidden="1" customWidth="1"/>
    <col min="1549" max="1793" width="9" style="242"/>
    <col min="1794" max="1794" width="36.75" style="242" customWidth="1"/>
    <col min="1795" max="1795" width="11.625" style="242" customWidth="1"/>
    <col min="1796" max="1796" width="8.125" style="242" customWidth="1"/>
    <col min="1797" max="1797" width="36.5" style="242" customWidth="1"/>
    <col min="1798" max="1798" width="10.75" style="242" customWidth="1"/>
    <col min="1799" max="1799" width="8.125" style="242" customWidth="1"/>
    <col min="1800" max="1800" width="9.125" style="242" customWidth="1"/>
    <col min="1801" max="1804" width="9" style="242" hidden="1" customWidth="1"/>
    <col min="1805" max="2049" width="9" style="242"/>
    <col min="2050" max="2050" width="36.75" style="242" customWidth="1"/>
    <col min="2051" max="2051" width="11.625" style="242" customWidth="1"/>
    <col min="2052" max="2052" width="8.125" style="242" customWidth="1"/>
    <col min="2053" max="2053" width="36.5" style="242" customWidth="1"/>
    <col min="2054" max="2054" width="10.75" style="242" customWidth="1"/>
    <col min="2055" max="2055" width="8.125" style="242" customWidth="1"/>
    <col min="2056" max="2056" width="9.125" style="242" customWidth="1"/>
    <col min="2057" max="2060" width="9" style="242" hidden="1" customWidth="1"/>
    <col min="2061" max="2305" width="9" style="242"/>
    <col min="2306" max="2306" width="36.75" style="242" customWidth="1"/>
    <col min="2307" max="2307" width="11.625" style="242" customWidth="1"/>
    <col min="2308" max="2308" width="8.125" style="242" customWidth="1"/>
    <col min="2309" max="2309" width="36.5" style="242" customWidth="1"/>
    <col min="2310" max="2310" width="10.75" style="242" customWidth="1"/>
    <col min="2311" max="2311" width="8.125" style="242" customWidth="1"/>
    <col min="2312" max="2312" width="9.125" style="242" customWidth="1"/>
    <col min="2313" max="2316" width="9" style="242" hidden="1" customWidth="1"/>
    <col min="2317" max="2561" width="9" style="242"/>
    <col min="2562" max="2562" width="36.75" style="242" customWidth="1"/>
    <col min="2563" max="2563" width="11.625" style="242" customWidth="1"/>
    <col min="2564" max="2564" width="8.125" style="242" customWidth="1"/>
    <col min="2565" max="2565" width="36.5" style="242" customWidth="1"/>
    <col min="2566" max="2566" width="10.75" style="242" customWidth="1"/>
    <col min="2567" max="2567" width="8.125" style="242" customWidth="1"/>
    <col min="2568" max="2568" width="9.125" style="242" customWidth="1"/>
    <col min="2569" max="2572" width="9" style="242" hidden="1" customWidth="1"/>
    <col min="2573" max="2817" width="9" style="242"/>
    <col min="2818" max="2818" width="36.75" style="242" customWidth="1"/>
    <col min="2819" max="2819" width="11.625" style="242" customWidth="1"/>
    <col min="2820" max="2820" width="8.125" style="242" customWidth="1"/>
    <col min="2821" max="2821" width="36.5" style="242" customWidth="1"/>
    <col min="2822" max="2822" width="10.75" style="242" customWidth="1"/>
    <col min="2823" max="2823" width="8.125" style="242" customWidth="1"/>
    <col min="2824" max="2824" width="9.125" style="242" customWidth="1"/>
    <col min="2825" max="2828" width="9" style="242" hidden="1" customWidth="1"/>
    <col min="2829" max="3073" width="9" style="242"/>
    <col min="3074" max="3074" width="36.75" style="242" customWidth="1"/>
    <col min="3075" max="3075" width="11.625" style="242" customWidth="1"/>
    <col min="3076" max="3076" width="8.125" style="242" customWidth="1"/>
    <col min="3077" max="3077" width="36.5" style="242" customWidth="1"/>
    <col min="3078" max="3078" width="10.75" style="242" customWidth="1"/>
    <col min="3079" max="3079" width="8.125" style="242" customWidth="1"/>
    <col min="3080" max="3080" width="9.125" style="242" customWidth="1"/>
    <col min="3081" max="3084" width="9" style="242" hidden="1" customWidth="1"/>
    <col min="3085" max="3329" width="9" style="242"/>
    <col min="3330" max="3330" width="36.75" style="242" customWidth="1"/>
    <col min="3331" max="3331" width="11.625" style="242" customWidth="1"/>
    <col min="3332" max="3332" width="8.125" style="242" customWidth="1"/>
    <col min="3333" max="3333" width="36.5" style="242" customWidth="1"/>
    <col min="3334" max="3334" width="10.75" style="242" customWidth="1"/>
    <col min="3335" max="3335" width="8.125" style="242" customWidth="1"/>
    <col min="3336" max="3336" width="9.125" style="242" customWidth="1"/>
    <col min="3337" max="3340" width="9" style="242" hidden="1" customWidth="1"/>
    <col min="3341" max="3585" width="9" style="242"/>
    <col min="3586" max="3586" width="36.75" style="242" customWidth="1"/>
    <col min="3587" max="3587" width="11.625" style="242" customWidth="1"/>
    <col min="3588" max="3588" width="8.125" style="242" customWidth="1"/>
    <col min="3589" max="3589" width="36.5" style="242" customWidth="1"/>
    <col min="3590" max="3590" width="10.75" style="242" customWidth="1"/>
    <col min="3591" max="3591" width="8.125" style="242" customWidth="1"/>
    <col min="3592" max="3592" width="9.125" style="242" customWidth="1"/>
    <col min="3593" max="3596" width="9" style="242" hidden="1" customWidth="1"/>
    <col min="3597" max="3841" width="9" style="242"/>
    <col min="3842" max="3842" width="36.75" style="242" customWidth="1"/>
    <col min="3843" max="3843" width="11.625" style="242" customWidth="1"/>
    <col min="3844" max="3844" width="8.125" style="242" customWidth="1"/>
    <col min="3845" max="3845" width="36.5" style="242" customWidth="1"/>
    <col min="3846" max="3846" width="10.75" style="242" customWidth="1"/>
    <col min="3847" max="3847" width="8.125" style="242" customWidth="1"/>
    <col min="3848" max="3848" width="9.125" style="242" customWidth="1"/>
    <col min="3849" max="3852" width="9" style="242" hidden="1" customWidth="1"/>
    <col min="3853" max="4097" width="9" style="242"/>
    <col min="4098" max="4098" width="36.75" style="242" customWidth="1"/>
    <col min="4099" max="4099" width="11.625" style="242" customWidth="1"/>
    <col min="4100" max="4100" width="8.125" style="242" customWidth="1"/>
    <col min="4101" max="4101" width="36.5" style="242" customWidth="1"/>
    <col min="4102" max="4102" width="10.75" style="242" customWidth="1"/>
    <col min="4103" max="4103" width="8.125" style="242" customWidth="1"/>
    <col min="4104" max="4104" width="9.125" style="242" customWidth="1"/>
    <col min="4105" max="4108" width="9" style="242" hidden="1" customWidth="1"/>
    <col min="4109" max="4353" width="9" style="242"/>
    <col min="4354" max="4354" width="36.75" style="242" customWidth="1"/>
    <col min="4355" max="4355" width="11.625" style="242" customWidth="1"/>
    <col min="4356" max="4356" width="8.125" style="242" customWidth="1"/>
    <col min="4357" max="4357" width="36.5" style="242" customWidth="1"/>
    <col min="4358" max="4358" width="10.75" style="242" customWidth="1"/>
    <col min="4359" max="4359" width="8.125" style="242" customWidth="1"/>
    <col min="4360" max="4360" width="9.125" style="242" customWidth="1"/>
    <col min="4361" max="4364" width="9" style="242" hidden="1" customWidth="1"/>
    <col min="4365" max="4609" width="9" style="242"/>
    <col min="4610" max="4610" width="36.75" style="242" customWidth="1"/>
    <col min="4611" max="4611" width="11.625" style="242" customWidth="1"/>
    <col min="4612" max="4612" width="8.125" style="242" customWidth="1"/>
    <col min="4613" max="4613" width="36.5" style="242" customWidth="1"/>
    <col min="4614" max="4614" width="10.75" style="242" customWidth="1"/>
    <col min="4615" max="4615" width="8.125" style="242" customWidth="1"/>
    <col min="4616" max="4616" width="9.125" style="242" customWidth="1"/>
    <col min="4617" max="4620" width="9" style="242" hidden="1" customWidth="1"/>
    <col min="4621" max="4865" width="9" style="242"/>
    <col min="4866" max="4866" width="36.75" style="242" customWidth="1"/>
    <col min="4867" max="4867" width="11.625" style="242" customWidth="1"/>
    <col min="4868" max="4868" width="8.125" style="242" customWidth="1"/>
    <col min="4869" max="4869" width="36.5" style="242" customWidth="1"/>
    <col min="4870" max="4870" width="10.75" style="242" customWidth="1"/>
    <col min="4871" max="4871" width="8.125" style="242" customWidth="1"/>
    <col min="4872" max="4872" width="9.125" style="242" customWidth="1"/>
    <col min="4873" max="4876" width="9" style="242" hidden="1" customWidth="1"/>
    <col min="4877" max="5121" width="9" style="242"/>
    <col min="5122" max="5122" width="36.75" style="242" customWidth="1"/>
    <col min="5123" max="5123" width="11.625" style="242" customWidth="1"/>
    <col min="5124" max="5124" width="8.125" style="242" customWidth="1"/>
    <col min="5125" max="5125" width="36.5" style="242" customWidth="1"/>
    <col min="5126" max="5126" width="10.75" style="242" customWidth="1"/>
    <col min="5127" max="5127" width="8.125" style="242" customWidth="1"/>
    <col min="5128" max="5128" width="9.125" style="242" customWidth="1"/>
    <col min="5129" max="5132" width="9" style="242" hidden="1" customWidth="1"/>
    <col min="5133" max="5377" width="9" style="242"/>
    <col min="5378" max="5378" width="36.75" style="242" customWidth="1"/>
    <col min="5379" max="5379" width="11.625" style="242" customWidth="1"/>
    <col min="5380" max="5380" width="8.125" style="242" customWidth="1"/>
    <col min="5381" max="5381" width="36.5" style="242" customWidth="1"/>
    <col min="5382" max="5382" width="10.75" style="242" customWidth="1"/>
    <col min="5383" max="5383" width="8.125" style="242" customWidth="1"/>
    <col min="5384" max="5384" width="9.125" style="242" customWidth="1"/>
    <col min="5385" max="5388" width="9" style="242" hidden="1" customWidth="1"/>
    <col min="5389" max="5633" width="9" style="242"/>
    <col min="5634" max="5634" width="36.75" style="242" customWidth="1"/>
    <col min="5635" max="5635" width="11.625" style="242" customWidth="1"/>
    <col min="5636" max="5636" width="8.125" style="242" customWidth="1"/>
    <col min="5637" max="5637" width="36.5" style="242" customWidth="1"/>
    <col min="5638" max="5638" width="10.75" style="242" customWidth="1"/>
    <col min="5639" max="5639" width="8.125" style="242" customWidth="1"/>
    <col min="5640" max="5640" width="9.125" style="242" customWidth="1"/>
    <col min="5641" max="5644" width="9" style="242" hidden="1" customWidth="1"/>
    <col min="5645" max="5889" width="9" style="242"/>
    <col min="5890" max="5890" width="36.75" style="242" customWidth="1"/>
    <col min="5891" max="5891" width="11.625" style="242" customWidth="1"/>
    <col min="5892" max="5892" width="8.125" style="242" customWidth="1"/>
    <col min="5893" max="5893" width="36.5" style="242" customWidth="1"/>
    <col min="5894" max="5894" width="10.75" style="242" customWidth="1"/>
    <col min="5895" max="5895" width="8.125" style="242" customWidth="1"/>
    <col min="5896" max="5896" width="9.125" style="242" customWidth="1"/>
    <col min="5897" max="5900" width="9" style="242" hidden="1" customWidth="1"/>
    <col min="5901" max="6145" width="9" style="242"/>
    <col min="6146" max="6146" width="36.75" style="242" customWidth="1"/>
    <col min="6147" max="6147" width="11.625" style="242" customWidth="1"/>
    <col min="6148" max="6148" width="8.125" style="242" customWidth="1"/>
    <col min="6149" max="6149" width="36.5" style="242" customWidth="1"/>
    <col min="6150" max="6150" width="10.75" style="242" customWidth="1"/>
    <col min="6151" max="6151" width="8.125" style="242" customWidth="1"/>
    <col min="6152" max="6152" width="9.125" style="242" customWidth="1"/>
    <col min="6153" max="6156" width="9" style="242" hidden="1" customWidth="1"/>
    <col min="6157" max="6401" width="9" style="242"/>
    <col min="6402" max="6402" width="36.75" style="242" customWidth="1"/>
    <col min="6403" max="6403" width="11.625" style="242" customWidth="1"/>
    <col min="6404" max="6404" width="8.125" style="242" customWidth="1"/>
    <col min="6405" max="6405" width="36.5" style="242" customWidth="1"/>
    <col min="6406" max="6406" width="10.75" style="242" customWidth="1"/>
    <col min="6407" max="6407" width="8.125" style="242" customWidth="1"/>
    <col min="6408" max="6408" width="9.125" style="242" customWidth="1"/>
    <col min="6409" max="6412" width="9" style="242" hidden="1" customWidth="1"/>
    <col min="6413" max="6657" width="9" style="242"/>
    <col min="6658" max="6658" width="36.75" style="242" customWidth="1"/>
    <col min="6659" max="6659" width="11.625" style="242" customWidth="1"/>
    <col min="6660" max="6660" width="8.125" style="242" customWidth="1"/>
    <col min="6661" max="6661" width="36.5" style="242" customWidth="1"/>
    <col min="6662" max="6662" width="10.75" style="242" customWidth="1"/>
    <col min="6663" max="6663" width="8.125" style="242" customWidth="1"/>
    <col min="6664" max="6664" width="9.125" style="242" customWidth="1"/>
    <col min="6665" max="6668" width="9" style="242" hidden="1" customWidth="1"/>
    <col min="6669" max="6913" width="9" style="242"/>
    <col min="6914" max="6914" width="36.75" style="242" customWidth="1"/>
    <col min="6915" max="6915" width="11.625" style="242" customWidth="1"/>
    <col min="6916" max="6916" width="8.125" style="242" customWidth="1"/>
    <col min="6917" max="6917" width="36.5" style="242" customWidth="1"/>
    <col min="6918" max="6918" width="10.75" style="242" customWidth="1"/>
    <col min="6919" max="6919" width="8.125" style="242" customWidth="1"/>
    <col min="6920" max="6920" width="9.125" style="242" customWidth="1"/>
    <col min="6921" max="6924" width="9" style="242" hidden="1" customWidth="1"/>
    <col min="6925" max="7169" width="9" style="242"/>
    <col min="7170" max="7170" width="36.75" style="242" customWidth="1"/>
    <col min="7171" max="7171" width="11.625" style="242" customWidth="1"/>
    <col min="7172" max="7172" width="8.125" style="242" customWidth="1"/>
    <col min="7173" max="7173" width="36.5" style="242" customWidth="1"/>
    <col min="7174" max="7174" width="10.75" style="242" customWidth="1"/>
    <col min="7175" max="7175" width="8.125" style="242" customWidth="1"/>
    <col min="7176" max="7176" width="9.125" style="242" customWidth="1"/>
    <col min="7177" max="7180" width="9" style="242" hidden="1" customWidth="1"/>
    <col min="7181" max="7425" width="9" style="242"/>
    <col min="7426" max="7426" width="36.75" style="242" customWidth="1"/>
    <col min="7427" max="7427" width="11.625" style="242" customWidth="1"/>
    <col min="7428" max="7428" width="8.125" style="242" customWidth="1"/>
    <col min="7429" max="7429" width="36.5" style="242" customWidth="1"/>
    <col min="7430" max="7430" width="10.75" style="242" customWidth="1"/>
    <col min="7431" max="7431" width="8.125" style="242" customWidth="1"/>
    <col min="7432" max="7432" width="9.125" style="242" customWidth="1"/>
    <col min="7433" max="7436" width="9" style="242" hidden="1" customWidth="1"/>
    <col min="7437" max="7681" width="9" style="242"/>
    <col min="7682" max="7682" width="36.75" style="242" customWidth="1"/>
    <col min="7683" max="7683" width="11.625" style="242" customWidth="1"/>
    <col min="7684" max="7684" width="8.125" style="242" customWidth="1"/>
    <col min="7685" max="7685" width="36.5" style="242" customWidth="1"/>
    <col min="7686" max="7686" width="10.75" style="242" customWidth="1"/>
    <col min="7687" max="7687" width="8.125" style="242" customWidth="1"/>
    <col min="7688" max="7688" width="9.125" style="242" customWidth="1"/>
    <col min="7689" max="7692" width="9" style="242" hidden="1" customWidth="1"/>
    <col min="7693" max="7937" width="9" style="242"/>
    <col min="7938" max="7938" width="36.75" style="242" customWidth="1"/>
    <col min="7939" max="7939" width="11.625" style="242" customWidth="1"/>
    <col min="7940" max="7940" width="8.125" style="242" customWidth="1"/>
    <col min="7941" max="7941" width="36.5" style="242" customWidth="1"/>
    <col min="7942" max="7942" width="10.75" style="242" customWidth="1"/>
    <col min="7943" max="7943" width="8.125" style="242" customWidth="1"/>
    <col min="7944" max="7944" width="9.125" style="242" customWidth="1"/>
    <col min="7945" max="7948" width="9" style="242" hidden="1" customWidth="1"/>
    <col min="7949" max="8193" width="9" style="242"/>
    <col min="8194" max="8194" width="36.75" style="242" customWidth="1"/>
    <col min="8195" max="8195" width="11.625" style="242" customWidth="1"/>
    <col min="8196" max="8196" width="8.125" style="242" customWidth="1"/>
    <col min="8197" max="8197" width="36.5" style="242" customWidth="1"/>
    <col min="8198" max="8198" width="10.75" style="242" customWidth="1"/>
    <col min="8199" max="8199" width="8.125" style="242" customWidth="1"/>
    <col min="8200" max="8200" width="9.125" style="242" customWidth="1"/>
    <col min="8201" max="8204" width="9" style="242" hidden="1" customWidth="1"/>
    <col min="8205" max="8449" width="9" style="242"/>
    <col min="8450" max="8450" width="36.75" style="242" customWidth="1"/>
    <col min="8451" max="8451" width="11.625" style="242" customWidth="1"/>
    <col min="8452" max="8452" width="8.125" style="242" customWidth="1"/>
    <col min="8453" max="8453" width="36.5" style="242" customWidth="1"/>
    <col min="8454" max="8454" width="10.75" style="242" customWidth="1"/>
    <col min="8455" max="8455" width="8.125" style="242" customWidth="1"/>
    <col min="8456" max="8456" width="9.125" style="242" customWidth="1"/>
    <col min="8457" max="8460" width="9" style="242" hidden="1" customWidth="1"/>
    <col min="8461" max="8705" width="9" style="242"/>
    <col min="8706" max="8706" width="36.75" style="242" customWidth="1"/>
    <col min="8707" max="8707" width="11.625" style="242" customWidth="1"/>
    <col min="8708" max="8708" width="8.125" style="242" customWidth="1"/>
    <col min="8709" max="8709" width="36.5" style="242" customWidth="1"/>
    <col min="8710" max="8710" width="10.75" style="242" customWidth="1"/>
    <col min="8711" max="8711" width="8.125" style="242" customWidth="1"/>
    <col min="8712" max="8712" width="9.125" style="242" customWidth="1"/>
    <col min="8713" max="8716" width="9" style="242" hidden="1" customWidth="1"/>
    <col min="8717" max="8961" width="9" style="242"/>
    <col min="8962" max="8962" width="36.75" style="242" customWidth="1"/>
    <col min="8963" max="8963" width="11.625" style="242" customWidth="1"/>
    <col min="8964" max="8964" width="8.125" style="242" customWidth="1"/>
    <col min="8965" max="8965" width="36.5" style="242" customWidth="1"/>
    <col min="8966" max="8966" width="10.75" style="242" customWidth="1"/>
    <col min="8967" max="8967" width="8.125" style="242" customWidth="1"/>
    <col min="8968" max="8968" width="9.125" style="242" customWidth="1"/>
    <col min="8969" max="8972" width="9" style="242" hidden="1" customWidth="1"/>
    <col min="8973" max="9217" width="9" style="242"/>
    <col min="9218" max="9218" width="36.75" style="242" customWidth="1"/>
    <col min="9219" max="9219" width="11.625" style="242" customWidth="1"/>
    <col min="9220" max="9220" width="8.125" style="242" customWidth="1"/>
    <col min="9221" max="9221" width="36.5" style="242" customWidth="1"/>
    <col min="9222" max="9222" width="10.75" style="242" customWidth="1"/>
    <col min="9223" max="9223" width="8.125" style="242" customWidth="1"/>
    <col min="9224" max="9224" width="9.125" style="242" customWidth="1"/>
    <col min="9225" max="9228" width="9" style="242" hidden="1" customWidth="1"/>
    <col min="9229" max="9473" width="9" style="242"/>
    <col min="9474" max="9474" width="36.75" style="242" customWidth="1"/>
    <col min="9475" max="9475" width="11.625" style="242" customWidth="1"/>
    <col min="9476" max="9476" width="8.125" style="242" customWidth="1"/>
    <col min="9477" max="9477" width="36.5" style="242" customWidth="1"/>
    <col min="9478" max="9478" width="10.75" style="242" customWidth="1"/>
    <col min="9479" max="9479" width="8.125" style="242" customWidth="1"/>
    <col min="9480" max="9480" width="9.125" style="242" customWidth="1"/>
    <col min="9481" max="9484" width="9" style="242" hidden="1" customWidth="1"/>
    <col min="9485" max="9729" width="9" style="242"/>
    <col min="9730" max="9730" width="36.75" style="242" customWidth="1"/>
    <col min="9731" max="9731" width="11.625" style="242" customWidth="1"/>
    <col min="9732" max="9732" width="8.125" style="242" customWidth="1"/>
    <col min="9733" max="9733" width="36.5" style="242" customWidth="1"/>
    <col min="9734" max="9734" width="10.75" style="242" customWidth="1"/>
    <col min="9735" max="9735" width="8.125" style="242" customWidth="1"/>
    <col min="9736" max="9736" width="9.125" style="242" customWidth="1"/>
    <col min="9737" max="9740" width="9" style="242" hidden="1" customWidth="1"/>
    <col min="9741" max="9985" width="9" style="242"/>
    <col min="9986" max="9986" width="36.75" style="242" customWidth="1"/>
    <col min="9987" max="9987" width="11.625" style="242" customWidth="1"/>
    <col min="9988" max="9988" width="8.125" style="242" customWidth="1"/>
    <col min="9989" max="9989" width="36.5" style="242" customWidth="1"/>
    <col min="9990" max="9990" width="10.75" style="242" customWidth="1"/>
    <col min="9991" max="9991" width="8.125" style="242" customWidth="1"/>
    <col min="9992" max="9992" width="9.125" style="242" customWidth="1"/>
    <col min="9993" max="9996" width="9" style="242" hidden="1" customWidth="1"/>
    <col min="9997" max="10241" width="9" style="242"/>
    <col min="10242" max="10242" width="36.75" style="242" customWidth="1"/>
    <col min="10243" max="10243" width="11.625" style="242" customWidth="1"/>
    <col min="10244" max="10244" width="8.125" style="242" customWidth="1"/>
    <col min="10245" max="10245" width="36.5" style="242" customWidth="1"/>
    <col min="10246" max="10246" width="10.75" style="242" customWidth="1"/>
    <col min="10247" max="10247" width="8.125" style="242" customWidth="1"/>
    <col min="10248" max="10248" width="9.125" style="242" customWidth="1"/>
    <col min="10249" max="10252" width="9" style="242" hidden="1" customWidth="1"/>
    <col min="10253" max="10497" width="9" style="242"/>
    <col min="10498" max="10498" width="36.75" style="242" customWidth="1"/>
    <col min="10499" max="10499" width="11.625" style="242" customWidth="1"/>
    <col min="10500" max="10500" width="8.125" style="242" customWidth="1"/>
    <col min="10501" max="10501" width="36.5" style="242" customWidth="1"/>
    <col min="10502" max="10502" width="10.75" style="242" customWidth="1"/>
    <col min="10503" max="10503" width="8.125" style="242" customWidth="1"/>
    <col min="10504" max="10504" width="9.125" style="242" customWidth="1"/>
    <col min="10505" max="10508" width="9" style="242" hidden="1" customWidth="1"/>
    <col min="10509" max="10753" width="9" style="242"/>
    <col min="10754" max="10754" width="36.75" style="242" customWidth="1"/>
    <col min="10755" max="10755" width="11.625" style="242" customWidth="1"/>
    <col min="10756" max="10756" width="8.125" style="242" customWidth="1"/>
    <col min="10757" max="10757" width="36.5" style="242" customWidth="1"/>
    <col min="10758" max="10758" width="10.75" style="242" customWidth="1"/>
    <col min="10759" max="10759" width="8.125" style="242" customWidth="1"/>
    <col min="10760" max="10760" width="9.125" style="242" customWidth="1"/>
    <col min="10761" max="10764" width="9" style="242" hidden="1" customWidth="1"/>
    <col min="10765" max="11009" width="9" style="242"/>
    <col min="11010" max="11010" width="36.75" style="242" customWidth="1"/>
    <col min="11011" max="11011" width="11.625" style="242" customWidth="1"/>
    <col min="11012" max="11012" width="8.125" style="242" customWidth="1"/>
    <col min="11013" max="11013" width="36.5" style="242" customWidth="1"/>
    <col min="11014" max="11014" width="10.75" style="242" customWidth="1"/>
    <col min="11015" max="11015" width="8.125" style="242" customWidth="1"/>
    <col min="11016" max="11016" width="9.125" style="242" customWidth="1"/>
    <col min="11017" max="11020" width="9" style="242" hidden="1" customWidth="1"/>
    <col min="11021" max="11265" width="9" style="242"/>
    <col min="11266" max="11266" width="36.75" style="242" customWidth="1"/>
    <col min="11267" max="11267" width="11.625" style="242" customWidth="1"/>
    <col min="11268" max="11268" width="8.125" style="242" customWidth="1"/>
    <col min="11269" max="11269" width="36.5" style="242" customWidth="1"/>
    <col min="11270" max="11270" width="10.75" style="242" customWidth="1"/>
    <col min="11271" max="11271" width="8.125" style="242" customWidth="1"/>
    <col min="11272" max="11272" width="9.125" style="242" customWidth="1"/>
    <col min="11273" max="11276" width="9" style="242" hidden="1" customWidth="1"/>
    <col min="11277" max="11521" width="9" style="242"/>
    <col min="11522" max="11522" width="36.75" style="242" customWidth="1"/>
    <col min="11523" max="11523" width="11.625" style="242" customWidth="1"/>
    <col min="11524" max="11524" width="8.125" style="242" customWidth="1"/>
    <col min="11525" max="11525" width="36.5" style="242" customWidth="1"/>
    <col min="11526" max="11526" width="10.75" style="242" customWidth="1"/>
    <col min="11527" max="11527" width="8.125" style="242" customWidth="1"/>
    <col min="11528" max="11528" width="9.125" style="242" customWidth="1"/>
    <col min="11529" max="11532" width="9" style="242" hidden="1" customWidth="1"/>
    <col min="11533" max="11777" width="9" style="242"/>
    <col min="11778" max="11778" width="36.75" style="242" customWidth="1"/>
    <col min="11779" max="11779" width="11.625" style="242" customWidth="1"/>
    <col min="11780" max="11780" width="8.125" style="242" customWidth="1"/>
    <col min="11781" max="11781" width="36.5" style="242" customWidth="1"/>
    <col min="11782" max="11782" width="10.75" style="242" customWidth="1"/>
    <col min="11783" max="11783" width="8.125" style="242" customWidth="1"/>
    <col min="11784" max="11784" width="9.125" style="242" customWidth="1"/>
    <col min="11785" max="11788" width="9" style="242" hidden="1" customWidth="1"/>
    <col min="11789" max="12033" width="9" style="242"/>
    <col min="12034" max="12034" width="36.75" style="242" customWidth="1"/>
    <col min="12035" max="12035" width="11.625" style="242" customWidth="1"/>
    <col min="12036" max="12036" width="8.125" style="242" customWidth="1"/>
    <col min="12037" max="12037" width="36.5" style="242" customWidth="1"/>
    <col min="12038" max="12038" width="10.75" style="242" customWidth="1"/>
    <col min="12039" max="12039" width="8.125" style="242" customWidth="1"/>
    <col min="12040" max="12040" width="9.125" style="242" customWidth="1"/>
    <col min="12041" max="12044" width="9" style="242" hidden="1" customWidth="1"/>
    <col min="12045" max="12289" width="9" style="242"/>
    <col min="12290" max="12290" width="36.75" style="242" customWidth="1"/>
    <col min="12291" max="12291" width="11.625" style="242" customWidth="1"/>
    <col min="12292" max="12292" width="8.125" style="242" customWidth="1"/>
    <col min="12293" max="12293" width="36.5" style="242" customWidth="1"/>
    <col min="12294" max="12294" width="10.75" style="242" customWidth="1"/>
    <col min="12295" max="12295" width="8.125" style="242" customWidth="1"/>
    <col min="12296" max="12296" width="9.125" style="242" customWidth="1"/>
    <col min="12297" max="12300" width="9" style="242" hidden="1" customWidth="1"/>
    <col min="12301" max="12545" width="9" style="242"/>
    <col min="12546" max="12546" width="36.75" style="242" customWidth="1"/>
    <col min="12547" max="12547" width="11.625" style="242" customWidth="1"/>
    <col min="12548" max="12548" width="8.125" style="242" customWidth="1"/>
    <col min="12549" max="12549" width="36.5" style="242" customWidth="1"/>
    <col min="12550" max="12550" width="10.75" style="242" customWidth="1"/>
    <col min="12551" max="12551" width="8.125" style="242" customWidth="1"/>
    <col min="12552" max="12552" width="9.125" style="242" customWidth="1"/>
    <col min="12553" max="12556" width="9" style="242" hidden="1" customWidth="1"/>
    <col min="12557" max="12801" width="9" style="242"/>
    <col min="12802" max="12802" width="36.75" style="242" customWidth="1"/>
    <col min="12803" max="12803" width="11.625" style="242" customWidth="1"/>
    <col min="12804" max="12804" width="8.125" style="242" customWidth="1"/>
    <col min="12805" max="12805" width="36.5" style="242" customWidth="1"/>
    <col min="12806" max="12806" width="10.75" style="242" customWidth="1"/>
    <col min="12807" max="12807" width="8.125" style="242" customWidth="1"/>
    <col min="12808" max="12808" width="9.125" style="242" customWidth="1"/>
    <col min="12809" max="12812" width="9" style="242" hidden="1" customWidth="1"/>
    <col min="12813" max="13057" width="9" style="242"/>
    <col min="13058" max="13058" width="36.75" style="242" customWidth="1"/>
    <col min="13059" max="13059" width="11.625" style="242" customWidth="1"/>
    <col min="13060" max="13060" width="8.125" style="242" customWidth="1"/>
    <col min="13061" max="13061" width="36.5" style="242" customWidth="1"/>
    <col min="13062" max="13062" width="10.75" style="242" customWidth="1"/>
    <col min="13063" max="13063" width="8.125" style="242" customWidth="1"/>
    <col min="13064" max="13064" width="9.125" style="242" customWidth="1"/>
    <col min="13065" max="13068" width="9" style="242" hidden="1" customWidth="1"/>
    <col min="13069" max="13313" width="9" style="242"/>
    <col min="13314" max="13314" width="36.75" style="242" customWidth="1"/>
    <col min="13315" max="13315" width="11.625" style="242" customWidth="1"/>
    <col min="13316" max="13316" width="8.125" style="242" customWidth="1"/>
    <col min="13317" max="13317" width="36.5" style="242" customWidth="1"/>
    <col min="13318" max="13318" width="10.75" style="242" customWidth="1"/>
    <col min="13319" max="13319" width="8.125" style="242" customWidth="1"/>
    <col min="13320" max="13320" width="9.125" style="242" customWidth="1"/>
    <col min="13321" max="13324" width="9" style="242" hidden="1" customWidth="1"/>
    <col min="13325" max="13569" width="9" style="242"/>
    <col min="13570" max="13570" width="36.75" style="242" customWidth="1"/>
    <col min="13571" max="13571" width="11.625" style="242" customWidth="1"/>
    <col min="13572" max="13572" width="8.125" style="242" customWidth="1"/>
    <col min="13573" max="13573" width="36.5" style="242" customWidth="1"/>
    <col min="13574" max="13574" width="10.75" style="242" customWidth="1"/>
    <col min="13575" max="13575" width="8.125" style="242" customWidth="1"/>
    <col min="13576" max="13576" width="9.125" style="242" customWidth="1"/>
    <col min="13577" max="13580" width="9" style="242" hidden="1" customWidth="1"/>
    <col min="13581" max="13825" width="9" style="242"/>
    <col min="13826" max="13826" width="36.75" style="242" customWidth="1"/>
    <col min="13827" max="13827" width="11.625" style="242" customWidth="1"/>
    <col min="13828" max="13828" width="8.125" style="242" customWidth="1"/>
    <col min="13829" max="13829" width="36.5" style="242" customWidth="1"/>
    <col min="13830" max="13830" width="10.75" style="242" customWidth="1"/>
    <col min="13831" max="13831" width="8.125" style="242" customWidth="1"/>
    <col min="13832" max="13832" width="9.125" style="242" customWidth="1"/>
    <col min="13833" max="13836" width="9" style="242" hidden="1" customWidth="1"/>
    <col min="13837" max="14081" width="9" style="242"/>
    <col min="14082" max="14082" width="36.75" style="242" customWidth="1"/>
    <col min="14083" max="14083" width="11.625" style="242" customWidth="1"/>
    <col min="14084" max="14084" width="8.125" style="242" customWidth="1"/>
    <col min="14085" max="14085" width="36.5" style="242" customWidth="1"/>
    <col min="14086" max="14086" width="10.75" style="242" customWidth="1"/>
    <col min="14087" max="14087" width="8.125" style="242" customWidth="1"/>
    <col min="14088" max="14088" width="9.125" style="242" customWidth="1"/>
    <col min="14089" max="14092" width="9" style="242" hidden="1" customWidth="1"/>
    <col min="14093" max="14337" width="9" style="242"/>
    <col min="14338" max="14338" width="36.75" style="242" customWidth="1"/>
    <col min="14339" max="14339" width="11.625" style="242" customWidth="1"/>
    <col min="14340" max="14340" width="8.125" style="242" customWidth="1"/>
    <col min="14341" max="14341" width="36.5" style="242" customWidth="1"/>
    <col min="14342" max="14342" width="10.75" style="242" customWidth="1"/>
    <col min="14343" max="14343" width="8.125" style="242" customWidth="1"/>
    <col min="14344" max="14344" width="9.125" style="242" customWidth="1"/>
    <col min="14345" max="14348" width="9" style="242" hidden="1" customWidth="1"/>
    <col min="14349" max="14593" width="9" style="242"/>
    <col min="14594" max="14594" width="36.75" style="242" customWidth="1"/>
    <col min="14595" max="14595" width="11.625" style="242" customWidth="1"/>
    <col min="14596" max="14596" width="8.125" style="242" customWidth="1"/>
    <col min="14597" max="14597" width="36.5" style="242" customWidth="1"/>
    <col min="14598" max="14598" width="10.75" style="242" customWidth="1"/>
    <col min="14599" max="14599" width="8.125" style="242" customWidth="1"/>
    <col min="14600" max="14600" width="9.125" style="242" customWidth="1"/>
    <col min="14601" max="14604" width="9" style="242" hidden="1" customWidth="1"/>
    <col min="14605" max="14849" width="9" style="242"/>
    <col min="14850" max="14850" width="36.75" style="242" customWidth="1"/>
    <col min="14851" max="14851" width="11.625" style="242" customWidth="1"/>
    <col min="14852" max="14852" width="8.125" style="242" customWidth="1"/>
    <col min="14853" max="14853" width="36.5" style="242" customWidth="1"/>
    <col min="14854" max="14854" width="10.75" style="242" customWidth="1"/>
    <col min="14855" max="14855" width="8.125" style="242" customWidth="1"/>
    <col min="14856" max="14856" width="9.125" style="242" customWidth="1"/>
    <col min="14857" max="14860" width="9" style="242" hidden="1" customWidth="1"/>
    <col min="14861" max="15105" width="9" style="242"/>
    <col min="15106" max="15106" width="36.75" style="242" customWidth="1"/>
    <col min="15107" max="15107" width="11.625" style="242" customWidth="1"/>
    <col min="15108" max="15108" width="8.125" style="242" customWidth="1"/>
    <col min="15109" max="15109" width="36.5" style="242" customWidth="1"/>
    <col min="15110" max="15110" width="10.75" style="242" customWidth="1"/>
    <col min="15111" max="15111" width="8.125" style="242" customWidth="1"/>
    <col min="15112" max="15112" width="9.125" style="242" customWidth="1"/>
    <col min="15113" max="15116" width="9" style="242" hidden="1" customWidth="1"/>
    <col min="15117" max="15361" width="9" style="242"/>
    <col min="15362" max="15362" width="36.75" style="242" customWidth="1"/>
    <col min="15363" max="15363" width="11.625" style="242" customWidth="1"/>
    <col min="15364" max="15364" width="8.125" style="242" customWidth="1"/>
    <col min="15365" max="15365" width="36.5" style="242" customWidth="1"/>
    <col min="15366" max="15366" width="10.75" style="242" customWidth="1"/>
    <col min="15367" max="15367" width="8.125" style="242" customWidth="1"/>
    <col min="15368" max="15368" width="9.125" style="242" customWidth="1"/>
    <col min="15369" max="15372" width="9" style="242" hidden="1" customWidth="1"/>
    <col min="15373" max="15617" width="9" style="242"/>
    <col min="15618" max="15618" width="36.75" style="242" customWidth="1"/>
    <col min="15619" max="15619" width="11.625" style="242" customWidth="1"/>
    <col min="15620" max="15620" width="8.125" style="242" customWidth="1"/>
    <col min="15621" max="15621" width="36.5" style="242" customWidth="1"/>
    <col min="15622" max="15622" width="10.75" style="242" customWidth="1"/>
    <col min="15623" max="15623" width="8.125" style="242" customWidth="1"/>
    <col min="15624" max="15624" width="9.125" style="242" customWidth="1"/>
    <col min="15625" max="15628" width="9" style="242" hidden="1" customWidth="1"/>
    <col min="15629" max="15873" width="9" style="242"/>
    <col min="15874" max="15874" width="36.75" style="242" customWidth="1"/>
    <col min="15875" max="15875" width="11.625" style="242" customWidth="1"/>
    <col min="15876" max="15876" width="8.125" style="242" customWidth="1"/>
    <col min="15877" max="15877" width="36.5" style="242" customWidth="1"/>
    <col min="15878" max="15878" width="10.75" style="242" customWidth="1"/>
    <col min="15879" max="15879" width="8.125" style="242" customWidth="1"/>
    <col min="15880" max="15880" width="9.125" style="242" customWidth="1"/>
    <col min="15881" max="15884" width="9" style="242" hidden="1" customWidth="1"/>
    <col min="15885" max="16129" width="9" style="242"/>
    <col min="16130" max="16130" width="36.75" style="242" customWidth="1"/>
    <col min="16131" max="16131" width="11.625" style="242" customWidth="1"/>
    <col min="16132" max="16132" width="8.125" style="242" customWidth="1"/>
    <col min="16133" max="16133" width="36.5" style="242" customWidth="1"/>
    <col min="16134" max="16134" width="10.75" style="242" customWidth="1"/>
    <col min="16135" max="16135" width="8.125" style="242" customWidth="1"/>
    <col min="16136" max="16136" width="9.125" style="242" customWidth="1"/>
    <col min="16137" max="16140" width="9" style="242" hidden="1" customWidth="1"/>
    <col min="16141" max="16384" width="9" style="242"/>
  </cols>
  <sheetData>
    <row r="1" spans="1:14" ht="18">
      <c r="A1" s="484" t="s">
        <v>630</v>
      </c>
      <c r="B1" s="484"/>
      <c r="C1" s="484"/>
      <c r="D1" s="484"/>
      <c r="E1" s="484"/>
      <c r="F1" s="484"/>
      <c r="G1" s="484"/>
      <c r="H1" s="484"/>
      <c r="I1" s="484"/>
      <c r="J1" s="484"/>
      <c r="K1" s="484"/>
      <c r="L1" s="484"/>
      <c r="M1" s="484"/>
      <c r="N1" s="484"/>
    </row>
    <row r="2" spans="1:14" ht="24.75" customHeight="1">
      <c r="A2" s="485" t="s">
        <v>631</v>
      </c>
      <c r="B2" s="485"/>
      <c r="C2" s="485"/>
      <c r="D2" s="485"/>
      <c r="E2" s="485"/>
      <c r="F2" s="485"/>
      <c r="G2" s="485"/>
      <c r="H2" s="485"/>
      <c r="I2" s="485"/>
      <c r="J2" s="485"/>
      <c r="K2" s="485"/>
      <c r="L2" s="485"/>
      <c r="M2" s="485"/>
      <c r="N2" s="485"/>
    </row>
    <row r="3" spans="1:14" ht="18.75">
      <c r="A3" s="494"/>
      <c r="B3" s="495"/>
      <c r="C3" s="243"/>
      <c r="D3" s="243"/>
      <c r="E3" s="243"/>
      <c r="F3" s="243"/>
      <c r="G3" s="243"/>
      <c r="H3" s="244"/>
      <c r="J3" s="243"/>
      <c r="K3" s="243"/>
      <c r="L3" s="243"/>
      <c r="M3" s="243"/>
      <c r="N3" s="263" t="s">
        <v>2</v>
      </c>
    </row>
    <row r="4" spans="1:14" s="239" customFormat="1" ht="47.25">
      <c r="A4" s="245" t="s">
        <v>3</v>
      </c>
      <c r="B4" s="246" t="s">
        <v>80</v>
      </c>
      <c r="C4" s="246" t="s">
        <v>81</v>
      </c>
      <c r="D4" s="246" t="s">
        <v>82</v>
      </c>
      <c r="E4" s="246" t="s">
        <v>4</v>
      </c>
      <c r="F4" s="246" t="s">
        <v>83</v>
      </c>
      <c r="G4" s="247" t="s">
        <v>84</v>
      </c>
      <c r="H4" s="245" t="s">
        <v>620</v>
      </c>
      <c r="I4" s="246" t="s">
        <v>80</v>
      </c>
      <c r="J4" s="246" t="s">
        <v>81</v>
      </c>
      <c r="K4" s="246" t="s">
        <v>82</v>
      </c>
      <c r="L4" s="246" t="s">
        <v>4</v>
      </c>
      <c r="M4" s="246" t="s">
        <v>83</v>
      </c>
      <c r="N4" s="247" t="s">
        <v>84</v>
      </c>
    </row>
    <row r="5" spans="1:14" s="239" customFormat="1" ht="37.5" customHeight="1">
      <c r="A5" s="248" t="s">
        <v>6</v>
      </c>
      <c r="B5" s="249" t="s">
        <v>621</v>
      </c>
      <c r="C5" s="249" t="s">
        <v>621</v>
      </c>
      <c r="D5" s="249" t="s">
        <v>621</v>
      </c>
      <c r="E5" s="249" t="s">
        <v>621</v>
      </c>
      <c r="F5" s="249" t="s">
        <v>621</v>
      </c>
      <c r="G5" s="249" t="s">
        <v>621</v>
      </c>
      <c r="H5" s="248" t="s">
        <v>6</v>
      </c>
      <c r="I5" s="249" t="s">
        <v>621</v>
      </c>
      <c r="J5" s="249" t="s">
        <v>621</v>
      </c>
      <c r="K5" s="249" t="s">
        <v>621</v>
      </c>
      <c r="L5" s="249" t="s">
        <v>621</v>
      </c>
      <c r="M5" s="249" t="s">
        <v>621</v>
      </c>
      <c r="N5" s="249" t="s">
        <v>621</v>
      </c>
    </row>
    <row r="6" spans="1:14" s="239" customFormat="1" ht="30.75" customHeight="1">
      <c r="A6" s="250" t="s">
        <v>632</v>
      </c>
      <c r="B6" s="251"/>
      <c r="C6" s="252"/>
      <c r="D6" s="252"/>
      <c r="E6" s="252"/>
      <c r="F6" s="252"/>
      <c r="G6" s="253"/>
      <c r="H6" s="250" t="s">
        <v>633</v>
      </c>
      <c r="I6" s="251"/>
      <c r="J6" s="252"/>
      <c r="K6" s="252"/>
      <c r="L6" s="252"/>
      <c r="M6" s="252"/>
      <c r="N6" s="253"/>
    </row>
    <row r="7" spans="1:14" s="240" customFormat="1" ht="36.75" customHeight="1">
      <c r="A7" s="254" t="s">
        <v>634</v>
      </c>
      <c r="B7" s="116"/>
      <c r="C7" s="255"/>
      <c r="D7" s="255"/>
      <c r="E7" s="255"/>
      <c r="F7" s="255"/>
      <c r="G7" s="256"/>
      <c r="H7" s="254" t="s">
        <v>635</v>
      </c>
      <c r="I7" s="116">
        <f>SUM(I8:I10)</f>
        <v>0</v>
      </c>
      <c r="J7" s="255"/>
      <c r="K7" s="255"/>
      <c r="L7" s="255"/>
      <c r="M7" s="255"/>
      <c r="N7" s="256"/>
    </row>
    <row r="8" spans="1:14" s="240" customFormat="1" ht="36.75" customHeight="1">
      <c r="A8" s="257" t="s">
        <v>636</v>
      </c>
      <c r="B8" s="116"/>
      <c r="C8" s="255"/>
      <c r="D8" s="255"/>
      <c r="E8" s="255"/>
      <c r="F8" s="255"/>
      <c r="G8" s="256"/>
      <c r="H8" s="257" t="s">
        <v>636</v>
      </c>
      <c r="I8" s="116"/>
      <c r="J8" s="255"/>
      <c r="K8" s="255"/>
      <c r="L8" s="255"/>
      <c r="M8" s="255"/>
      <c r="N8" s="256"/>
    </row>
    <row r="9" spans="1:14" s="240" customFormat="1" ht="36.75" customHeight="1">
      <c r="A9" s="257" t="s">
        <v>637</v>
      </c>
      <c r="B9" s="116"/>
      <c r="C9" s="255"/>
      <c r="D9" s="255"/>
      <c r="E9" s="255"/>
      <c r="F9" s="255"/>
      <c r="G9" s="256"/>
      <c r="H9" s="257" t="s">
        <v>637</v>
      </c>
      <c r="I9" s="116"/>
      <c r="J9" s="255"/>
      <c r="K9" s="255"/>
      <c r="L9" s="255"/>
      <c r="M9" s="255"/>
      <c r="N9" s="256"/>
    </row>
    <row r="10" spans="1:14" s="240" customFormat="1" ht="36.75" customHeight="1">
      <c r="A10" s="257" t="s">
        <v>638</v>
      </c>
      <c r="B10" s="116"/>
      <c r="C10" s="255"/>
      <c r="D10" s="255"/>
      <c r="E10" s="255"/>
      <c r="F10" s="255"/>
      <c r="G10" s="256"/>
      <c r="H10" s="257" t="s">
        <v>638</v>
      </c>
      <c r="I10" s="116"/>
      <c r="J10" s="255"/>
      <c r="K10" s="255"/>
      <c r="L10" s="255"/>
      <c r="M10" s="255"/>
      <c r="N10" s="256"/>
    </row>
    <row r="11" spans="1:14" s="240" customFormat="1" ht="36.75" customHeight="1">
      <c r="A11" s="254" t="s">
        <v>639</v>
      </c>
      <c r="B11" s="116">
        <f>B12+B13</f>
        <v>0</v>
      </c>
      <c r="C11" s="255"/>
      <c r="D11" s="255"/>
      <c r="E11" s="255"/>
      <c r="F11" s="255"/>
      <c r="G11" s="256"/>
      <c r="H11" s="254" t="s">
        <v>640</v>
      </c>
      <c r="I11" s="116">
        <f>I12+I13</f>
        <v>0</v>
      </c>
      <c r="J11" s="255"/>
      <c r="K11" s="255"/>
      <c r="L11" s="255"/>
      <c r="M11" s="255"/>
      <c r="N11" s="256"/>
    </row>
    <row r="12" spans="1:14" s="240" customFormat="1" ht="36.75" customHeight="1">
      <c r="A12" s="258" t="s">
        <v>641</v>
      </c>
      <c r="B12" s="116"/>
      <c r="C12" s="255"/>
      <c r="D12" s="255"/>
      <c r="E12" s="255"/>
      <c r="F12" s="255"/>
      <c r="G12" s="256"/>
      <c r="H12" s="257" t="s">
        <v>642</v>
      </c>
      <c r="I12" s="116"/>
      <c r="J12" s="255"/>
      <c r="K12" s="255"/>
      <c r="L12" s="255"/>
      <c r="M12" s="255"/>
      <c r="N12" s="256"/>
    </row>
    <row r="13" spans="1:14" s="240" customFormat="1" ht="36.75" customHeight="1">
      <c r="A13" s="257" t="s">
        <v>643</v>
      </c>
      <c r="B13" s="116"/>
      <c r="C13" s="255"/>
      <c r="D13" s="255"/>
      <c r="E13" s="255"/>
      <c r="F13" s="255"/>
      <c r="G13" s="256"/>
      <c r="H13" s="257" t="s">
        <v>643</v>
      </c>
      <c r="I13" s="116"/>
      <c r="J13" s="255"/>
      <c r="K13" s="255"/>
      <c r="L13" s="255"/>
      <c r="M13" s="255"/>
      <c r="N13" s="256"/>
    </row>
    <row r="14" spans="1:14" s="240" customFormat="1" ht="36.75" customHeight="1">
      <c r="A14" s="254" t="s">
        <v>644</v>
      </c>
      <c r="B14" s="116"/>
      <c r="C14" s="255"/>
      <c r="D14" s="255"/>
      <c r="E14" s="255"/>
      <c r="F14" s="255"/>
      <c r="G14" s="256"/>
      <c r="H14" s="254" t="s">
        <v>645</v>
      </c>
      <c r="I14" s="116"/>
      <c r="J14" s="255"/>
      <c r="K14" s="255"/>
      <c r="L14" s="255"/>
      <c r="M14" s="255"/>
      <c r="N14" s="256"/>
    </row>
    <row r="15" spans="1:14" s="240" customFormat="1" ht="36.75" customHeight="1">
      <c r="A15" s="254" t="s">
        <v>646</v>
      </c>
      <c r="B15" s="116"/>
      <c r="C15" s="255"/>
      <c r="D15" s="255"/>
      <c r="E15" s="255"/>
      <c r="F15" s="255"/>
      <c r="G15" s="256"/>
      <c r="H15" s="254" t="s">
        <v>647</v>
      </c>
      <c r="I15" s="116"/>
      <c r="J15" s="255"/>
      <c r="K15" s="255"/>
      <c r="L15" s="255"/>
      <c r="M15" s="255"/>
      <c r="N15" s="256"/>
    </row>
    <row r="16" spans="1:14" s="239" customFormat="1" ht="36.75" customHeight="1">
      <c r="A16" s="259"/>
      <c r="B16" s="260"/>
      <c r="C16" s="260"/>
      <c r="D16" s="260"/>
      <c r="E16" s="260"/>
      <c r="F16" s="260"/>
      <c r="G16" s="260"/>
      <c r="H16" s="261" t="s">
        <v>648</v>
      </c>
      <c r="I16" s="260"/>
      <c r="J16" s="260"/>
      <c r="K16" s="260"/>
      <c r="L16" s="260"/>
      <c r="M16" s="260"/>
      <c r="N16" s="260"/>
    </row>
    <row r="17" spans="1:13" ht="38.25" customHeight="1">
      <c r="A17" s="496" t="s">
        <v>649</v>
      </c>
      <c r="B17" s="496"/>
      <c r="C17" s="496"/>
      <c r="D17" s="496"/>
      <c r="E17" s="496"/>
      <c r="F17" s="496"/>
      <c r="G17" s="496"/>
      <c r="H17" s="496"/>
      <c r="I17" s="496"/>
      <c r="J17" s="496"/>
      <c r="K17" s="496"/>
      <c r="L17" s="496"/>
      <c r="M17" s="496"/>
    </row>
    <row r="18" spans="1:13">
      <c r="A18" s="496" t="s">
        <v>650</v>
      </c>
      <c r="B18" s="496"/>
      <c r="C18" s="496"/>
      <c r="D18" s="496"/>
      <c r="E18" s="496"/>
      <c r="F18" s="496"/>
      <c r="G18" s="496"/>
      <c r="H18" s="496"/>
      <c r="I18" s="496"/>
      <c r="J18" s="496"/>
      <c r="K18" s="496"/>
      <c r="L18" s="496"/>
      <c r="M18" s="496"/>
    </row>
    <row r="19" spans="1:13">
      <c r="A19" s="242"/>
      <c r="B19" s="262"/>
      <c r="C19" s="262"/>
      <c r="D19" s="262"/>
      <c r="E19" s="262"/>
      <c r="F19" s="262"/>
      <c r="I19" s="262"/>
      <c r="J19" s="262"/>
      <c r="K19" s="262"/>
      <c r="L19" s="262"/>
      <c r="M19" s="262"/>
    </row>
    <row r="20" spans="1:13">
      <c r="A20" s="242"/>
    </row>
    <row r="21" spans="1:13">
      <c r="A21" s="242"/>
    </row>
    <row r="22" spans="1:13">
      <c r="A22" s="242"/>
    </row>
    <row r="23" spans="1:13">
      <c r="A23" s="242"/>
    </row>
    <row r="24" spans="1:13">
      <c r="A24" s="242"/>
    </row>
    <row r="25" spans="1:13">
      <c r="A25" s="242"/>
    </row>
    <row r="26" spans="1:13">
      <c r="A26" s="242"/>
    </row>
    <row r="27" spans="1:13">
      <c r="A27" s="242"/>
    </row>
    <row r="28" spans="1:13">
      <c r="A28" s="242"/>
    </row>
    <row r="29" spans="1:13">
      <c r="A29" s="242"/>
    </row>
    <row r="30" spans="1:13">
      <c r="A30" s="242"/>
    </row>
    <row r="31" spans="1:13">
      <c r="A31" s="242"/>
    </row>
    <row r="32" spans="1:13">
      <c r="A32" s="242"/>
    </row>
    <row r="33" spans="1:1">
      <c r="A33" s="242"/>
    </row>
    <row r="34" spans="1:1">
      <c r="A34" s="242"/>
    </row>
    <row r="35" spans="1:1">
      <c r="A35" s="242"/>
    </row>
    <row r="36" spans="1:1">
      <c r="A36" s="242"/>
    </row>
  </sheetData>
  <mergeCells count="5">
    <mergeCell ref="A1:N1"/>
    <mergeCell ref="A2:N2"/>
    <mergeCell ref="A3:B3"/>
    <mergeCell ref="A17:M17"/>
    <mergeCell ref="A18:M18"/>
  </mergeCells>
  <phoneticPr fontId="94" type="noConversion"/>
  <printOptions horizontalCentered="1"/>
  <pageMargins left="0.436805555555556" right="0.44791666666666702" top="0.39305555555555599" bottom="0" header="0.15625" footer="0.31388888888888899"/>
  <pageSetup paperSize="9" scale="68" firstPageNumber="20" orientation="landscape" blackAndWhite="1" useFirstPageNumber="1" errors="blank"/>
  <headerFooter alignWithMargins="0">
    <oddFooter>&amp;C第 &amp;P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37"/>
  <sheetViews>
    <sheetView topLeftCell="A4" zoomScale="115" zoomScaleNormal="115" workbookViewId="0">
      <selection activeCell="E7" sqref="E7:E31"/>
    </sheetView>
  </sheetViews>
  <sheetFormatPr defaultColWidth="9" defaultRowHeight="13.5"/>
  <cols>
    <col min="1" max="1" width="31" style="208" customWidth="1"/>
    <col min="2" max="2" width="12.5" style="209" customWidth="1"/>
    <col min="3" max="3" width="9.25" style="210" customWidth="1"/>
    <col min="4" max="4" width="31.5" style="208" customWidth="1"/>
    <col min="5" max="5" width="12" style="208" customWidth="1"/>
    <col min="6" max="6" width="9.5" style="208" customWidth="1"/>
    <col min="7" max="16384" width="9" style="208"/>
  </cols>
  <sheetData>
    <row r="1" spans="1:6" ht="18" customHeight="1">
      <c r="A1" s="472" t="s">
        <v>651</v>
      </c>
      <c r="B1" s="472"/>
      <c r="C1" s="472"/>
      <c r="D1" s="472"/>
      <c r="E1" s="472"/>
      <c r="F1" s="472"/>
    </row>
    <row r="2" spans="1:6" ht="24">
      <c r="A2" s="480" t="s">
        <v>652</v>
      </c>
      <c r="B2" s="480"/>
      <c r="C2" s="480"/>
      <c r="D2" s="480"/>
      <c r="E2" s="480"/>
      <c r="F2" s="480"/>
    </row>
    <row r="3" spans="1:6" ht="22.5">
      <c r="A3" s="211"/>
      <c r="B3" s="212"/>
      <c r="C3" s="213"/>
      <c r="D3" s="211"/>
      <c r="E3" s="497" t="s">
        <v>2</v>
      </c>
      <c r="F3" s="497"/>
    </row>
    <row r="4" spans="1:6" s="205" customFormat="1" ht="15.75">
      <c r="A4" s="214" t="s">
        <v>3</v>
      </c>
      <c r="B4" s="215" t="s">
        <v>80</v>
      </c>
      <c r="C4" s="216" t="s">
        <v>30</v>
      </c>
      <c r="D4" s="214" t="s">
        <v>5</v>
      </c>
      <c r="E4" s="215" t="s">
        <v>80</v>
      </c>
      <c r="F4" s="217" t="s">
        <v>30</v>
      </c>
    </row>
    <row r="5" spans="1:6" s="206" customFormat="1" ht="15.75">
      <c r="A5" s="214" t="s">
        <v>6</v>
      </c>
      <c r="B5" s="218">
        <f>B6+B29</f>
        <v>840657</v>
      </c>
      <c r="C5" s="219"/>
      <c r="D5" s="214" t="s">
        <v>6</v>
      </c>
      <c r="E5" s="218">
        <f>E6+E32</f>
        <v>840657</v>
      </c>
      <c r="F5" s="217"/>
    </row>
    <row r="6" spans="1:6" s="206" customFormat="1" ht="15.75">
      <c r="A6" s="220" t="s">
        <v>7</v>
      </c>
      <c r="B6" s="221">
        <f>SUM(B7,B17)</f>
        <v>463000</v>
      </c>
      <c r="C6" s="219">
        <f>B6/'04-2020公共平衡 '!F6-1</f>
        <v>5.0115217825195568E-2</v>
      </c>
      <c r="D6" s="220" t="s">
        <v>653</v>
      </c>
      <c r="E6" s="218">
        <f>SUM(E7:E31)</f>
        <v>730057</v>
      </c>
      <c r="F6" s="222">
        <f>E6/'04-2020公共平衡 '!M6-1</f>
        <v>-8.296738633451739E-2</v>
      </c>
    </row>
    <row r="7" spans="1:6" s="207" customFormat="1" ht="17.25">
      <c r="A7" s="143" t="s">
        <v>85</v>
      </c>
      <c r="B7" s="155">
        <f>SUM(B8:B16)</f>
        <v>348700</v>
      </c>
      <c r="C7" s="223">
        <f>B7/'04-2020公共平衡 '!F7-1</f>
        <v>6.0361867112665335E-2</v>
      </c>
      <c r="D7" s="143" t="s">
        <v>86</v>
      </c>
      <c r="E7" s="224">
        <f>'13-2021公共本级支出功能 '!B6</f>
        <v>82884</v>
      </c>
      <c r="F7" s="225">
        <f>E7/'04-2020公共平衡 '!M7-1</f>
        <v>3.7009233541025477E-2</v>
      </c>
    </row>
    <row r="8" spans="1:6" s="207" customFormat="1" ht="17.25">
      <c r="A8" s="143" t="s">
        <v>87</v>
      </c>
      <c r="B8" s="155">
        <f>113200-300</f>
        <v>112900</v>
      </c>
      <c r="C8" s="223">
        <f>B8/'04-2020公共平衡 '!F8-1</f>
        <v>0.12189838323412805</v>
      </c>
      <c r="D8" s="143" t="s">
        <v>88</v>
      </c>
      <c r="E8" s="224"/>
      <c r="F8" s="225"/>
    </row>
    <row r="9" spans="1:6" s="207" customFormat="1" ht="17.25">
      <c r="A9" s="143" t="s">
        <v>89</v>
      </c>
      <c r="B9" s="155">
        <v>64000</v>
      </c>
      <c r="C9" s="223">
        <f>B9/'04-2020公共平衡 '!F9-1</f>
        <v>6.9661719481214135E-2</v>
      </c>
      <c r="D9" s="143" t="s">
        <v>90</v>
      </c>
      <c r="E9" s="224">
        <f>'13-2021公共本级支出功能 '!B107</f>
        <v>2360</v>
      </c>
      <c r="F9" s="225">
        <f>E9/'04-2020公共平衡 '!M9-1</f>
        <v>0.14341085271317833</v>
      </c>
    </row>
    <row r="10" spans="1:6" s="207" customFormat="1" ht="17.25">
      <c r="A10" s="143" t="s">
        <v>91</v>
      </c>
      <c r="B10" s="155">
        <v>29000</v>
      </c>
      <c r="C10" s="223">
        <f>B10/'04-2020公共平衡 '!F10-1</f>
        <v>9.2114182420727664E-2</v>
      </c>
      <c r="D10" s="143" t="s">
        <v>92</v>
      </c>
      <c r="E10" s="224">
        <f>'13-2021公共本级支出功能 '!B111</f>
        <v>95121</v>
      </c>
      <c r="F10" s="225">
        <f>E10/'04-2020公共平衡 '!M10-1</f>
        <v>1.5544760582928419E-2</v>
      </c>
    </row>
    <row r="11" spans="1:6" s="207" customFormat="1" ht="17.25">
      <c r="A11" s="143" t="s">
        <v>95</v>
      </c>
      <c r="B11" s="155">
        <v>19000</v>
      </c>
      <c r="C11" s="223">
        <f>B11/'04-2020公共平衡 '!F12-1</f>
        <v>0.1105266234145772</v>
      </c>
      <c r="D11" s="143" t="s">
        <v>94</v>
      </c>
      <c r="E11" s="224">
        <f>'13-2021公共本级支出功能 '!B132</f>
        <v>140231</v>
      </c>
      <c r="F11" s="225">
        <f>E11/'04-2020公共平衡 '!M11-1</f>
        <v>1.0746720484359207E-2</v>
      </c>
    </row>
    <row r="12" spans="1:6" s="207" customFormat="1" ht="17.25">
      <c r="A12" s="143" t="s">
        <v>97</v>
      </c>
      <c r="B12" s="155">
        <v>26600</v>
      </c>
      <c r="C12" s="223">
        <f>B12/'04-2020公共平衡 '!F13-1</f>
        <v>0.16111571871316954</v>
      </c>
      <c r="D12" s="143" t="s">
        <v>96</v>
      </c>
      <c r="E12" s="224">
        <f>'13-2021公共本级支出功能 '!B158</f>
        <v>5708</v>
      </c>
      <c r="F12" s="225">
        <f>E12/'04-2020公共平衡 '!M12-1</f>
        <v>3.7818181818181751E-2</v>
      </c>
    </row>
    <row r="13" spans="1:6" s="207" customFormat="1" ht="17.25">
      <c r="A13" s="226" t="s">
        <v>99</v>
      </c>
      <c r="B13" s="155">
        <v>16500</v>
      </c>
      <c r="C13" s="223">
        <f>B13/'04-2020公共平衡 '!F14-1</f>
        <v>5.8642371358911927E-2</v>
      </c>
      <c r="D13" s="143" t="s">
        <v>98</v>
      </c>
      <c r="E13" s="224">
        <f>'13-2021公共本级支出功能 '!B169</f>
        <v>10993</v>
      </c>
      <c r="F13" s="225">
        <f>E13/'04-2020公共平衡 '!M13-1</f>
        <v>7.3325522358914208E-2</v>
      </c>
    </row>
    <row r="14" spans="1:6" s="207" customFormat="1" ht="17.25">
      <c r="A14" s="226" t="s">
        <v>101</v>
      </c>
      <c r="B14" s="155">
        <v>6000</v>
      </c>
      <c r="C14" s="223">
        <f>B14/'04-2020公共平衡 '!F15-1</f>
        <v>0.99137072685031535</v>
      </c>
      <c r="D14" s="143" t="s">
        <v>100</v>
      </c>
      <c r="E14" s="224">
        <f>'13-2021公共本级支出功能 '!B188</f>
        <v>133599</v>
      </c>
      <c r="F14" s="225">
        <f>E14/'04-2020公共平衡 '!M14-1</f>
        <v>-7.713827832502107E-2</v>
      </c>
    </row>
    <row r="15" spans="1:6" s="207" customFormat="1" ht="17.25">
      <c r="A15" s="227" t="s">
        <v>105</v>
      </c>
      <c r="B15" s="228">
        <v>44400</v>
      </c>
      <c r="C15" s="223">
        <f>B15/'04-2020公共平衡 '!F17-1</f>
        <v>-0.10114179285772129</v>
      </c>
      <c r="D15" s="143" t="s">
        <v>102</v>
      </c>
      <c r="E15" s="224">
        <f>'13-2021公共本级支出功能 '!B257</f>
        <v>44719</v>
      </c>
      <c r="F15" s="225">
        <f>E15/'04-2020公共平衡 '!M15-1</f>
        <v>-0.18424268957843082</v>
      </c>
    </row>
    <row r="16" spans="1:6" s="207" customFormat="1" ht="17.25">
      <c r="A16" s="227" t="s">
        <v>107</v>
      </c>
      <c r="B16" s="228">
        <v>30300</v>
      </c>
      <c r="C16" s="223">
        <f>B16/'04-2020公共平衡 '!F18-1</f>
        <v>-0.10251473593791649</v>
      </c>
      <c r="D16" s="143" t="s">
        <v>104</v>
      </c>
      <c r="E16" s="224">
        <f>'13-2021公共本级支出功能 '!B300</f>
        <v>5013</v>
      </c>
      <c r="F16" s="225">
        <f>E16/'04-2020公共平衡 '!M16-1</f>
        <v>2.2226753670472998E-2</v>
      </c>
    </row>
    <row r="17" spans="1:7" s="207" customFormat="1" ht="17.25">
      <c r="A17" s="143" t="s">
        <v>109</v>
      </c>
      <c r="B17" s="155">
        <f>SUM(B18:B23)</f>
        <v>114300</v>
      </c>
      <c r="C17" s="223">
        <f>B17/'04-2020公共平衡 '!F19-1</f>
        <v>2.0043907401788408E-2</v>
      </c>
      <c r="D17" s="143" t="s">
        <v>106</v>
      </c>
      <c r="E17" s="224">
        <f>'13-2021公共本级支出功能 '!B314</f>
        <v>90175</v>
      </c>
      <c r="F17" s="225">
        <f>E17/'04-2020公共平衡 '!M17-1</f>
        <v>-0.11989185918269751</v>
      </c>
    </row>
    <row r="18" spans="1:7" s="207" customFormat="1" ht="17.25">
      <c r="A18" s="226" t="s">
        <v>111</v>
      </c>
      <c r="B18" s="155">
        <v>15000</v>
      </c>
      <c r="C18" s="223">
        <f>B18/'04-2020公共平衡 '!F20-1</f>
        <v>2.4520183047606059E-2</v>
      </c>
      <c r="D18" s="143" t="s">
        <v>108</v>
      </c>
      <c r="E18" s="224">
        <f>'13-2021公共本级支出功能 '!B323</f>
        <v>1339</v>
      </c>
      <c r="F18" s="225">
        <f>E18/'04-2020公共平衡 '!M18-1</f>
        <v>-0.7638031398835774</v>
      </c>
    </row>
    <row r="19" spans="1:7" s="207" customFormat="1" ht="17.25">
      <c r="A19" s="226" t="s">
        <v>113</v>
      </c>
      <c r="B19" s="155">
        <v>8500</v>
      </c>
      <c r="C19" s="223">
        <f>B19/'04-2020公共平衡 '!F21-1</f>
        <v>0.76385142145673379</v>
      </c>
      <c r="D19" s="143" t="s">
        <v>110</v>
      </c>
      <c r="E19" s="224">
        <f>'13-2021公共本级支出功能 '!B336</f>
        <v>1265</v>
      </c>
      <c r="F19" s="225">
        <f>E19/'04-2020公共平衡 '!M19-1</f>
        <v>-0.2023959646910467</v>
      </c>
    </row>
    <row r="20" spans="1:7" s="207" customFormat="1" ht="17.25">
      <c r="A20" s="143" t="s">
        <v>115</v>
      </c>
      <c r="B20" s="155">
        <v>900</v>
      </c>
      <c r="C20" s="223">
        <f>B20/'04-2020公共平衡 '!F22-1</f>
        <v>1.3513513513513598E-2</v>
      </c>
      <c r="D20" s="143" t="s">
        <v>112</v>
      </c>
      <c r="E20" s="224">
        <f>'13-2021公共本级支出功能 '!B343</f>
        <v>7181</v>
      </c>
      <c r="F20" s="225">
        <f>E20/'04-2020公共平衡 '!M20-1</f>
        <v>1.2149907464528069</v>
      </c>
      <c r="G20" s="207" t="s">
        <v>525</v>
      </c>
    </row>
    <row r="21" spans="1:7" s="207" customFormat="1" ht="17.25">
      <c r="A21" s="143" t="s">
        <v>117</v>
      </c>
      <c r="B21" s="155">
        <v>10500</v>
      </c>
      <c r="C21" s="223">
        <f>B21/'04-2020公共平衡 '!F23-1</f>
        <v>7.8139439367491459E-2</v>
      </c>
      <c r="D21" s="143" t="s">
        <v>114</v>
      </c>
      <c r="E21" s="224">
        <f>'13-2021公共本级支出功能 '!B353</f>
        <v>25749</v>
      </c>
      <c r="F21" s="225">
        <f>E21/'04-2020公共平衡 '!M21-1</f>
        <v>-0.23185465827391782</v>
      </c>
    </row>
    <row r="22" spans="1:7" s="207" customFormat="1" ht="17.25">
      <c r="A22" s="229" t="s">
        <v>654</v>
      </c>
      <c r="B22" s="155">
        <f>74000+300</f>
        <v>74300</v>
      </c>
      <c r="C22" s="223">
        <f>B22/'04-2020公共平衡 '!F24-1</f>
        <v>-4.5882398263839885E-2</v>
      </c>
      <c r="D22" s="143" t="s">
        <v>116</v>
      </c>
      <c r="E22" s="224"/>
      <c r="F22" s="225"/>
    </row>
    <row r="23" spans="1:7" s="207" customFormat="1" ht="17.25">
      <c r="A23" s="136" t="s">
        <v>121</v>
      </c>
      <c r="B23" s="155">
        <v>5100</v>
      </c>
      <c r="C23" s="223">
        <f>B23/'04-2020公共平衡 '!F25-1</f>
        <v>0.24572545188080119</v>
      </c>
      <c r="D23" s="131" t="s">
        <v>118</v>
      </c>
      <c r="E23" s="224"/>
      <c r="F23" s="225"/>
    </row>
    <row r="24" spans="1:7" s="207" customFormat="1" ht="17.25">
      <c r="A24" s="143"/>
      <c r="B24" s="230"/>
      <c r="C24" s="231"/>
      <c r="D24" s="143" t="s">
        <v>120</v>
      </c>
      <c r="E24" s="224">
        <f>'13-2021公共本级支出功能 '!B360</f>
        <v>247</v>
      </c>
      <c r="F24" s="225">
        <f>E24/'04-2020公共平衡 '!M24-1</f>
        <v>-0.84993924665856624</v>
      </c>
    </row>
    <row r="25" spans="1:7" s="207" customFormat="1" ht="17.25">
      <c r="A25" s="143"/>
      <c r="B25" s="232"/>
      <c r="C25" s="231"/>
      <c r="D25" s="143" t="s">
        <v>122</v>
      </c>
      <c r="E25" s="224">
        <f>'13-2021公共本级支出功能 '!B364</f>
        <v>39201</v>
      </c>
      <c r="F25" s="225">
        <f>E25/'04-2020公共平衡 '!M25-1</f>
        <v>-2.4122479462285296E-2</v>
      </c>
    </row>
    <row r="26" spans="1:7" s="207" customFormat="1" ht="17.25">
      <c r="A26" s="143"/>
      <c r="B26" s="232"/>
      <c r="C26" s="233"/>
      <c r="D26" s="143" t="s">
        <v>123</v>
      </c>
      <c r="E26" s="224"/>
      <c r="F26" s="225"/>
    </row>
    <row r="27" spans="1:7" s="207" customFormat="1" ht="17.25">
      <c r="A27" s="143"/>
      <c r="B27" s="232"/>
      <c r="C27" s="233"/>
      <c r="D27" s="143" t="s">
        <v>124</v>
      </c>
      <c r="E27" s="224">
        <f>'13-2021公共本级支出功能 '!B375</f>
        <v>18348</v>
      </c>
      <c r="F27" s="225">
        <f>E27/'04-2020公共平衡 '!M27-1</f>
        <v>0.64733345304363432</v>
      </c>
    </row>
    <row r="28" spans="1:7" s="207" customFormat="1" ht="17.25">
      <c r="A28" s="234"/>
      <c r="B28" s="232"/>
      <c r="C28" s="233"/>
      <c r="D28" s="143" t="s">
        <v>125</v>
      </c>
      <c r="E28" s="224">
        <f>'13-2021公共本级支出功能 '!B388</f>
        <v>10000</v>
      </c>
      <c r="F28" s="225"/>
    </row>
    <row r="29" spans="1:7" s="207" customFormat="1" ht="17.25">
      <c r="A29" s="220" t="s">
        <v>17</v>
      </c>
      <c r="B29" s="153">
        <f>SUM(B30:B33,B36)</f>
        <v>377657</v>
      </c>
      <c r="C29" s="235"/>
      <c r="D29" s="143" t="s">
        <v>126</v>
      </c>
      <c r="E29" s="224"/>
      <c r="F29" s="225"/>
    </row>
    <row r="30" spans="1:7" s="207" customFormat="1" ht="17.25">
      <c r="A30" s="143" t="s">
        <v>655</v>
      </c>
      <c r="B30" s="230">
        <v>295000</v>
      </c>
      <c r="C30" s="236"/>
      <c r="D30" s="143" t="s">
        <v>127</v>
      </c>
      <c r="E30" s="224">
        <f>'13-2021公共本级支出功能 '!B389</f>
        <v>15923</v>
      </c>
      <c r="F30" s="225">
        <f>E30/'04-2020公共平衡 '!M30-1</f>
        <v>-9.3324208299633282E-3</v>
      </c>
    </row>
    <row r="31" spans="1:7" s="207" customFormat="1" ht="17.25">
      <c r="A31" s="143" t="s">
        <v>130</v>
      </c>
      <c r="B31" s="224">
        <f>'04-2020公共平衡 '!M34</f>
        <v>15904</v>
      </c>
      <c r="C31" s="236"/>
      <c r="D31" s="143" t="s">
        <v>128</v>
      </c>
      <c r="E31" s="224">
        <f>'13-2021公共本级支出功能 '!B393</f>
        <v>1</v>
      </c>
      <c r="F31" s="225">
        <f>E31/'04-2020公共平衡 '!M31-1</f>
        <v>-0.66666666666666674</v>
      </c>
    </row>
    <row r="32" spans="1:7" s="206" customFormat="1" ht="15.75">
      <c r="A32" s="143" t="s">
        <v>132</v>
      </c>
      <c r="B32" s="224">
        <f>2600+867</f>
        <v>3467</v>
      </c>
      <c r="C32" s="236"/>
      <c r="D32" s="220" t="s">
        <v>18</v>
      </c>
      <c r="E32" s="153">
        <f>SUM(E33:E34)</f>
        <v>110600</v>
      </c>
      <c r="F32" s="237"/>
    </row>
    <row r="33" spans="1:6" s="207" customFormat="1" ht="16.5">
      <c r="A33" s="143" t="s">
        <v>656</v>
      </c>
      <c r="B33" s="224">
        <f>SUM(B34:B35)</f>
        <v>11600</v>
      </c>
      <c r="C33" s="236"/>
      <c r="D33" s="143" t="s">
        <v>657</v>
      </c>
      <c r="E33" s="224">
        <v>99000</v>
      </c>
      <c r="F33" s="234"/>
    </row>
    <row r="34" spans="1:6" s="207" customFormat="1" ht="16.5">
      <c r="A34" s="143" t="s">
        <v>136</v>
      </c>
      <c r="B34" s="224"/>
      <c r="C34" s="233"/>
      <c r="D34" s="143" t="s">
        <v>658</v>
      </c>
      <c r="E34" s="224">
        <f>SUM(E35:E36)</f>
        <v>11600</v>
      </c>
      <c r="F34" s="143"/>
    </row>
    <row r="35" spans="1:6" s="207" customFormat="1" ht="16.5">
      <c r="A35" s="143" t="s">
        <v>138</v>
      </c>
      <c r="B35" s="224">
        <v>11600</v>
      </c>
      <c r="C35" s="236"/>
      <c r="D35" s="143" t="s">
        <v>137</v>
      </c>
      <c r="E35" s="224"/>
      <c r="F35" s="143"/>
    </row>
    <row r="36" spans="1:6" s="207" customFormat="1" ht="16.5">
      <c r="A36" s="143" t="s">
        <v>142</v>
      </c>
      <c r="B36" s="224">
        <f>'04-2020公共平衡 '!M39</f>
        <v>51686</v>
      </c>
      <c r="C36" s="238"/>
      <c r="D36" s="143" t="s">
        <v>139</v>
      </c>
      <c r="E36" s="224">
        <v>11600</v>
      </c>
      <c r="F36" s="143"/>
    </row>
    <row r="37" spans="1:6" s="207" customFormat="1" ht="34.15" customHeight="1">
      <c r="A37" s="498" t="s">
        <v>659</v>
      </c>
      <c r="B37" s="498"/>
      <c r="C37" s="498"/>
      <c r="D37" s="498"/>
      <c r="E37" s="498"/>
      <c r="F37" s="498"/>
    </row>
  </sheetData>
  <mergeCells count="4">
    <mergeCell ref="A1:F1"/>
    <mergeCell ref="A2:F2"/>
    <mergeCell ref="E3:F3"/>
    <mergeCell ref="A37:F37"/>
  </mergeCells>
  <phoneticPr fontId="94" type="noConversion"/>
  <printOptions horizontalCentered="1"/>
  <pageMargins left="0.436805555555556" right="0.44791666666666702" top="0.39305555555555599" bottom="0" header="0.15625" footer="0.31388888888888899"/>
  <pageSetup paperSize="9" scale="90" firstPageNumber="21" orientation="portrait" blackAndWhite="1" useFirstPageNumber="1" errors="blank"/>
  <headerFooter alignWithMargins="0">
    <oddFooter>&amp;C第 &amp;P 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F395"/>
  <sheetViews>
    <sheetView zoomScale="115" zoomScaleNormal="115" workbookViewId="0">
      <selection activeCell="B19" sqref="B19"/>
    </sheetView>
  </sheetViews>
  <sheetFormatPr defaultColWidth="21.5" defaultRowHeight="15.75"/>
  <cols>
    <col min="1" max="1" width="50.5" style="183" customWidth="1"/>
    <col min="2" max="2" width="17.625" style="184" customWidth="1"/>
    <col min="3" max="4" width="10.875" style="184" customWidth="1"/>
    <col min="5" max="16384" width="21.5" style="183"/>
  </cols>
  <sheetData>
    <row r="1" spans="1:6" ht="18">
      <c r="A1" s="472" t="s">
        <v>660</v>
      </c>
      <c r="B1" s="472"/>
    </row>
    <row r="2" spans="1:6" s="180" customFormat="1" ht="24">
      <c r="A2" s="480" t="s">
        <v>661</v>
      </c>
      <c r="B2" s="480"/>
      <c r="C2" s="480"/>
      <c r="D2" s="480"/>
    </row>
    <row r="3" spans="1:6" ht="27" customHeight="1">
      <c r="C3" s="499" t="s">
        <v>2</v>
      </c>
      <c r="D3" s="499"/>
    </row>
    <row r="4" spans="1:6" s="181" customFormat="1" ht="24" customHeight="1">
      <c r="A4" s="185" t="s">
        <v>146</v>
      </c>
      <c r="B4" s="186" t="s">
        <v>662</v>
      </c>
      <c r="C4" s="186" t="s">
        <v>663</v>
      </c>
      <c r="D4" s="186" t="s">
        <v>664</v>
      </c>
    </row>
    <row r="5" spans="1:6" s="181" customFormat="1" ht="25.5" customHeight="1">
      <c r="A5" s="187" t="s">
        <v>8</v>
      </c>
      <c r="B5" s="188">
        <f>B6+B107+B111+B132+B158+B169+B188+B257+B300+B314+B323+B336+B343+B353+B360+B364+B375+B388+B389+B393</f>
        <v>730057</v>
      </c>
      <c r="C5" s="188">
        <f>C6+C107+C111+C132+C158+C169+C188+C257+C300+C314+C323+C336+C343+C353+C360+C364+C375+C388+C389+C393</f>
        <v>340008</v>
      </c>
      <c r="D5" s="188">
        <f>D6+D107+D111+D132+D158+D169+D188+D257+D300+D314+D323+D336+D343+D353+D360+D364+D375+D388+D389+D393</f>
        <v>390049</v>
      </c>
    </row>
    <row r="6" spans="1:6" s="182" customFormat="1" ht="21" customHeight="1">
      <c r="A6" s="189" t="s">
        <v>86</v>
      </c>
      <c r="B6" s="190">
        <f>B7+B14+B19+B25+B32+B38+B44+B47+B49+B55+B60+B63+B70+B75+B80+B85+B89+B95+B99+B103+B105+B66</f>
        <v>82884</v>
      </c>
      <c r="C6" s="190">
        <f t="shared" ref="C6:D6" si="0">C7+C14+C19+C25+C32+C38+C44+C47+C49+C55+C60+C63+C70+C75+C80+C85+C89+C95+C99+C103+C105+C66</f>
        <v>35670</v>
      </c>
      <c r="D6" s="190">
        <f t="shared" si="0"/>
        <v>47214</v>
      </c>
      <c r="F6" s="191">
        <f>E5-B5</f>
        <v>-730057</v>
      </c>
    </row>
    <row r="7" spans="1:6" s="182" customFormat="1" ht="21" customHeight="1">
      <c r="A7" s="192" t="s">
        <v>148</v>
      </c>
      <c r="B7" s="193">
        <f>SUM(C7:D7)</f>
        <v>1963</v>
      </c>
      <c r="C7" s="194">
        <f>SUM(C8:C13)</f>
        <v>963</v>
      </c>
      <c r="D7" s="194">
        <f>SUM(D8:D13)</f>
        <v>1000</v>
      </c>
    </row>
    <row r="8" spans="1:6" s="182" customFormat="1" ht="21" customHeight="1">
      <c r="A8" s="195" t="s">
        <v>149</v>
      </c>
      <c r="B8" s="196">
        <f>SUM(C8:D8)</f>
        <v>843</v>
      </c>
      <c r="C8" s="197">
        <v>843</v>
      </c>
      <c r="D8" s="197">
        <v>0</v>
      </c>
    </row>
    <row r="9" spans="1:6" s="182" customFormat="1" ht="21" customHeight="1">
      <c r="A9" s="195" t="s">
        <v>150</v>
      </c>
      <c r="B9" s="196">
        <f>SUM(C9:D9)</f>
        <v>196</v>
      </c>
      <c r="C9" s="197">
        <v>0</v>
      </c>
      <c r="D9" s="197">
        <v>196</v>
      </c>
    </row>
    <row r="10" spans="1:6" s="182" customFormat="1" ht="21" customHeight="1">
      <c r="A10" s="198" t="s">
        <v>151</v>
      </c>
      <c r="B10" s="196">
        <f t="shared" ref="B10:B13" si="1">SUM(C10:D10)</f>
        <v>100</v>
      </c>
      <c r="C10" s="197"/>
      <c r="D10" s="197">
        <v>100</v>
      </c>
    </row>
    <row r="11" spans="1:6" s="182" customFormat="1" ht="21" customHeight="1">
      <c r="A11" s="198" t="s">
        <v>152</v>
      </c>
      <c r="B11" s="196">
        <f t="shared" si="1"/>
        <v>119</v>
      </c>
      <c r="C11" s="197"/>
      <c r="D11" s="197">
        <v>119</v>
      </c>
    </row>
    <row r="12" spans="1:6" s="182" customFormat="1" ht="21" customHeight="1">
      <c r="A12" s="195" t="s">
        <v>153</v>
      </c>
      <c r="B12" s="196">
        <f t="shared" si="1"/>
        <v>585</v>
      </c>
      <c r="C12" s="197">
        <v>0</v>
      </c>
      <c r="D12" s="197">
        <v>585</v>
      </c>
    </row>
    <row r="13" spans="1:6" s="182" customFormat="1" ht="21" customHeight="1">
      <c r="A13" s="195" t="s">
        <v>154</v>
      </c>
      <c r="B13" s="196">
        <f t="shared" si="1"/>
        <v>120</v>
      </c>
      <c r="C13" s="197">
        <v>120</v>
      </c>
      <c r="D13" s="197">
        <v>0</v>
      </c>
    </row>
    <row r="14" spans="1:6" s="182" customFormat="1" ht="21" customHeight="1">
      <c r="A14" s="192" t="s">
        <v>155</v>
      </c>
      <c r="B14" s="193">
        <f t="shared" ref="B14:B48" si="2">SUM(C14:D14)</f>
        <v>989</v>
      </c>
      <c r="C14" s="194">
        <f>SUM(C15:C18)</f>
        <v>583</v>
      </c>
      <c r="D14" s="194">
        <f>SUM(D15:D18)</f>
        <v>406</v>
      </c>
    </row>
    <row r="15" spans="1:6" s="182" customFormat="1" ht="21" customHeight="1">
      <c r="A15" s="195" t="s">
        <v>149</v>
      </c>
      <c r="B15" s="196">
        <f t="shared" si="2"/>
        <v>509</v>
      </c>
      <c r="C15" s="197">
        <v>509</v>
      </c>
      <c r="D15" s="197">
        <v>0</v>
      </c>
    </row>
    <row r="16" spans="1:6" s="182" customFormat="1" ht="21" customHeight="1">
      <c r="A16" s="195" t="s">
        <v>150</v>
      </c>
      <c r="B16" s="196">
        <f t="shared" si="2"/>
        <v>356</v>
      </c>
      <c r="C16" s="197">
        <v>0</v>
      </c>
      <c r="D16" s="197">
        <v>356</v>
      </c>
    </row>
    <row r="17" spans="1:4" s="182" customFormat="1" ht="21" customHeight="1">
      <c r="A17" s="198" t="s">
        <v>156</v>
      </c>
      <c r="B17" s="196">
        <f t="shared" si="2"/>
        <v>50</v>
      </c>
      <c r="C17" s="197"/>
      <c r="D17" s="197">
        <v>50</v>
      </c>
    </row>
    <row r="18" spans="1:4" s="182" customFormat="1" ht="21" customHeight="1">
      <c r="A18" s="195" t="s">
        <v>154</v>
      </c>
      <c r="B18" s="199">
        <f t="shared" si="2"/>
        <v>74</v>
      </c>
      <c r="C18" s="197">
        <v>74</v>
      </c>
      <c r="D18" s="197">
        <v>0</v>
      </c>
    </row>
    <row r="19" spans="1:4" s="182" customFormat="1" ht="21" customHeight="1">
      <c r="A19" s="192" t="s">
        <v>157</v>
      </c>
      <c r="B19" s="200">
        <f t="shared" si="2"/>
        <v>43832</v>
      </c>
      <c r="C19" s="194">
        <f>SUM(C20:C24)</f>
        <v>19009</v>
      </c>
      <c r="D19" s="194">
        <f>SUM(D20:D24)</f>
        <v>24823</v>
      </c>
    </row>
    <row r="20" spans="1:4" s="182" customFormat="1" ht="21" customHeight="1">
      <c r="A20" s="195" t="s">
        <v>149</v>
      </c>
      <c r="B20" s="199">
        <f t="shared" si="2"/>
        <v>15092</v>
      </c>
      <c r="C20" s="197">
        <v>15092</v>
      </c>
      <c r="D20" s="197">
        <v>0</v>
      </c>
    </row>
    <row r="21" spans="1:4" s="182" customFormat="1" ht="21" customHeight="1">
      <c r="A21" s="195" t="s">
        <v>150</v>
      </c>
      <c r="B21" s="199">
        <f t="shared" si="2"/>
        <v>22546</v>
      </c>
      <c r="C21" s="197">
        <v>0</v>
      </c>
      <c r="D21" s="197">
        <v>22546</v>
      </c>
    </row>
    <row r="22" spans="1:4" s="182" customFormat="1" ht="21" customHeight="1">
      <c r="A22" s="195" t="s">
        <v>158</v>
      </c>
      <c r="B22" s="199">
        <f t="shared" si="2"/>
        <v>798</v>
      </c>
      <c r="C22" s="197">
        <v>0</v>
      </c>
      <c r="D22" s="197">
        <v>798</v>
      </c>
    </row>
    <row r="23" spans="1:4" s="182" customFormat="1" ht="21" customHeight="1">
      <c r="A23" s="195" t="s">
        <v>154</v>
      </c>
      <c r="B23" s="199">
        <f t="shared" si="2"/>
        <v>3935</v>
      </c>
      <c r="C23" s="197">
        <v>3917</v>
      </c>
      <c r="D23" s="197">
        <v>18</v>
      </c>
    </row>
    <row r="24" spans="1:4" s="182" customFormat="1" ht="21" customHeight="1">
      <c r="A24" s="195" t="s">
        <v>159</v>
      </c>
      <c r="B24" s="199">
        <f t="shared" si="2"/>
        <v>1461</v>
      </c>
      <c r="C24" s="197">
        <v>0</v>
      </c>
      <c r="D24" s="197">
        <v>1461</v>
      </c>
    </row>
    <row r="25" spans="1:4" s="182" customFormat="1" ht="21" customHeight="1">
      <c r="A25" s="192" t="s">
        <v>160</v>
      </c>
      <c r="B25" s="200">
        <f t="shared" si="2"/>
        <v>3181</v>
      </c>
      <c r="C25" s="194">
        <f>SUM(C26:C31)</f>
        <v>1077</v>
      </c>
      <c r="D25" s="194">
        <f>SUM(D26:D31)</f>
        <v>2104</v>
      </c>
    </row>
    <row r="26" spans="1:4" s="182" customFormat="1" ht="21" customHeight="1">
      <c r="A26" s="195" t="s">
        <v>149</v>
      </c>
      <c r="B26" s="199">
        <f t="shared" si="2"/>
        <v>834</v>
      </c>
      <c r="C26" s="197">
        <v>834</v>
      </c>
      <c r="D26" s="197">
        <v>0</v>
      </c>
    </row>
    <row r="27" spans="1:4" s="182" customFormat="1" ht="21" customHeight="1">
      <c r="A27" s="195" t="s">
        <v>150</v>
      </c>
      <c r="B27" s="199">
        <f t="shared" si="2"/>
        <v>370</v>
      </c>
      <c r="C27" s="197">
        <v>0</v>
      </c>
      <c r="D27" s="197">
        <v>370</v>
      </c>
    </row>
    <row r="28" spans="1:4" s="182" customFormat="1" ht="21" customHeight="1">
      <c r="A28" s="195" t="s">
        <v>161</v>
      </c>
      <c r="B28" s="199">
        <f t="shared" si="2"/>
        <v>429</v>
      </c>
      <c r="C28" s="197">
        <v>0</v>
      </c>
      <c r="D28" s="197">
        <v>429</v>
      </c>
    </row>
    <row r="29" spans="1:4" s="182" customFormat="1" ht="21" customHeight="1">
      <c r="A29" s="195" t="s">
        <v>162</v>
      </c>
      <c r="B29" s="199">
        <f t="shared" si="2"/>
        <v>30</v>
      </c>
      <c r="C29" s="197">
        <v>0</v>
      </c>
      <c r="D29" s="197">
        <v>30</v>
      </c>
    </row>
    <row r="30" spans="1:4" s="182" customFormat="1" ht="21" customHeight="1">
      <c r="A30" s="195" t="s">
        <v>154</v>
      </c>
      <c r="B30" s="199">
        <f t="shared" si="2"/>
        <v>243</v>
      </c>
      <c r="C30" s="197">
        <v>243</v>
      </c>
      <c r="D30" s="197">
        <v>0</v>
      </c>
    </row>
    <row r="31" spans="1:4" s="182" customFormat="1" ht="21" customHeight="1">
      <c r="A31" s="195" t="s">
        <v>164</v>
      </c>
      <c r="B31" s="199">
        <f t="shared" si="2"/>
        <v>1275</v>
      </c>
      <c r="C31" s="197">
        <v>0</v>
      </c>
      <c r="D31" s="197">
        <v>1275</v>
      </c>
    </row>
    <row r="32" spans="1:4" s="182" customFormat="1" ht="21" customHeight="1">
      <c r="A32" s="192" t="s">
        <v>165</v>
      </c>
      <c r="B32" s="200">
        <f t="shared" si="2"/>
        <v>1351</v>
      </c>
      <c r="C32" s="194">
        <f>SUM(C33:C37)</f>
        <v>500</v>
      </c>
      <c r="D32" s="194">
        <f>SUM(D33:D37)</f>
        <v>851</v>
      </c>
    </row>
    <row r="33" spans="1:4" s="182" customFormat="1" ht="21" customHeight="1">
      <c r="A33" s="195" t="s">
        <v>149</v>
      </c>
      <c r="B33" s="199">
        <f t="shared" si="2"/>
        <v>500</v>
      </c>
      <c r="C33" s="197">
        <v>500</v>
      </c>
      <c r="D33" s="197">
        <v>0</v>
      </c>
    </row>
    <row r="34" spans="1:4" s="182" customFormat="1" ht="21" customHeight="1">
      <c r="A34" s="195" t="s">
        <v>166</v>
      </c>
      <c r="B34" s="199">
        <f t="shared" si="2"/>
        <v>6</v>
      </c>
      <c r="C34" s="197">
        <v>0</v>
      </c>
      <c r="D34" s="197">
        <v>6</v>
      </c>
    </row>
    <row r="35" spans="1:4" s="182" customFormat="1" ht="21" customHeight="1">
      <c r="A35" s="195" t="s">
        <v>167</v>
      </c>
      <c r="B35" s="199">
        <f t="shared" si="2"/>
        <v>55</v>
      </c>
      <c r="C35" s="197">
        <v>0</v>
      </c>
      <c r="D35" s="197">
        <v>55</v>
      </c>
    </row>
    <row r="36" spans="1:4" s="182" customFormat="1" ht="21" customHeight="1">
      <c r="A36" s="195" t="s">
        <v>168</v>
      </c>
      <c r="B36" s="199">
        <f t="shared" si="2"/>
        <v>732</v>
      </c>
      <c r="C36" s="197">
        <v>0</v>
      </c>
      <c r="D36" s="197">
        <v>732</v>
      </c>
    </row>
    <row r="37" spans="1:4" s="182" customFormat="1" ht="21" customHeight="1">
      <c r="A37" s="195" t="s">
        <v>169</v>
      </c>
      <c r="B37" s="199">
        <f t="shared" si="2"/>
        <v>58</v>
      </c>
      <c r="C37" s="197">
        <v>0</v>
      </c>
      <c r="D37" s="197">
        <v>58</v>
      </c>
    </row>
    <row r="38" spans="1:4" s="182" customFormat="1" ht="21" customHeight="1">
      <c r="A38" s="192" t="s">
        <v>170</v>
      </c>
      <c r="B38" s="200">
        <f t="shared" si="2"/>
        <v>1707</v>
      </c>
      <c r="C38" s="194">
        <f>SUM(C39:C43)</f>
        <v>973</v>
      </c>
      <c r="D38" s="194">
        <f>SUM(D39:D43)</f>
        <v>734</v>
      </c>
    </row>
    <row r="39" spans="1:4" s="182" customFormat="1" ht="21" customHeight="1">
      <c r="A39" s="195" t="s">
        <v>149</v>
      </c>
      <c r="B39" s="199">
        <f t="shared" si="2"/>
        <v>758</v>
      </c>
      <c r="C39" s="197">
        <v>758</v>
      </c>
      <c r="D39" s="197">
        <v>0</v>
      </c>
    </row>
    <row r="40" spans="1:4" s="182" customFormat="1" ht="21" customHeight="1">
      <c r="A40" s="195" t="s">
        <v>150</v>
      </c>
      <c r="B40" s="199">
        <f t="shared" si="2"/>
        <v>356</v>
      </c>
      <c r="C40" s="197">
        <v>0</v>
      </c>
      <c r="D40" s="197">
        <v>356</v>
      </c>
    </row>
    <row r="41" spans="1:4" s="182" customFormat="1" ht="21" customHeight="1">
      <c r="A41" s="195" t="s">
        <v>171</v>
      </c>
      <c r="B41" s="199">
        <f t="shared" si="2"/>
        <v>100</v>
      </c>
      <c r="C41" s="197">
        <v>0</v>
      </c>
      <c r="D41" s="197">
        <v>100</v>
      </c>
    </row>
    <row r="42" spans="1:4" s="182" customFormat="1" ht="21" customHeight="1">
      <c r="A42" s="195" t="s">
        <v>172</v>
      </c>
      <c r="B42" s="199">
        <f t="shared" si="2"/>
        <v>278</v>
      </c>
      <c r="C42" s="197">
        <v>0</v>
      </c>
      <c r="D42" s="197">
        <v>278</v>
      </c>
    </row>
    <row r="43" spans="1:4" s="182" customFormat="1" ht="21" customHeight="1">
      <c r="A43" s="195" t="s">
        <v>154</v>
      </c>
      <c r="B43" s="199">
        <f t="shared" si="2"/>
        <v>215</v>
      </c>
      <c r="C43" s="197">
        <v>215</v>
      </c>
      <c r="D43" s="197">
        <v>0</v>
      </c>
    </row>
    <row r="44" spans="1:4" s="182" customFormat="1" ht="21" customHeight="1">
      <c r="A44" s="192" t="s">
        <v>173</v>
      </c>
      <c r="B44" s="200">
        <f t="shared" si="2"/>
        <v>7000</v>
      </c>
      <c r="C44" s="194">
        <f>SUM(C45:C46)</f>
        <v>4000</v>
      </c>
      <c r="D44" s="194">
        <f>SUM(D45:D46)</f>
        <v>3000</v>
      </c>
    </row>
    <row r="45" spans="1:4" s="182" customFormat="1" ht="21" customHeight="1">
      <c r="A45" s="195" t="s">
        <v>149</v>
      </c>
      <c r="B45" s="199">
        <f t="shared" si="2"/>
        <v>4000</v>
      </c>
      <c r="C45" s="197">
        <v>4000</v>
      </c>
      <c r="D45" s="197">
        <v>0</v>
      </c>
    </row>
    <row r="46" spans="1:4" s="182" customFormat="1" ht="21" customHeight="1">
      <c r="A46" s="195" t="s">
        <v>174</v>
      </c>
      <c r="B46" s="199">
        <f t="shared" si="2"/>
        <v>3000</v>
      </c>
      <c r="C46" s="197">
        <v>0</v>
      </c>
      <c r="D46" s="197">
        <v>3000</v>
      </c>
    </row>
    <row r="47" spans="1:4" s="182" customFormat="1" ht="21" customHeight="1">
      <c r="A47" s="192" t="s">
        <v>175</v>
      </c>
      <c r="B47" s="200">
        <f t="shared" si="2"/>
        <v>1400</v>
      </c>
      <c r="C47" s="194">
        <f>SUM(C48)</f>
        <v>700</v>
      </c>
      <c r="D47" s="194">
        <f>SUM(D48)</f>
        <v>700</v>
      </c>
    </row>
    <row r="48" spans="1:4" s="182" customFormat="1" ht="21" customHeight="1">
      <c r="A48" s="195" t="s">
        <v>176</v>
      </c>
      <c r="B48" s="199">
        <f t="shared" si="2"/>
        <v>1400</v>
      </c>
      <c r="C48" s="197">
        <v>700</v>
      </c>
      <c r="D48" s="197">
        <v>700</v>
      </c>
    </row>
    <row r="49" spans="1:4" s="182" customFormat="1" ht="21" customHeight="1">
      <c r="A49" s="192" t="s">
        <v>180</v>
      </c>
      <c r="B49" s="200">
        <f t="shared" ref="B49:B57" si="3">SUM(C49:D49)</f>
        <v>3296</v>
      </c>
      <c r="C49" s="194">
        <f>SUM(C50:C54)</f>
        <v>2262</v>
      </c>
      <c r="D49" s="194">
        <f>SUM(D50:D54)</f>
        <v>1034</v>
      </c>
    </row>
    <row r="50" spans="1:4" s="182" customFormat="1" ht="21" customHeight="1">
      <c r="A50" s="195" t="s">
        <v>149</v>
      </c>
      <c r="B50" s="199">
        <f t="shared" si="3"/>
        <v>2100</v>
      </c>
      <c r="C50" s="197">
        <v>2100</v>
      </c>
      <c r="D50" s="197">
        <v>0</v>
      </c>
    </row>
    <row r="51" spans="1:4" s="182" customFormat="1" ht="21" customHeight="1">
      <c r="A51" s="195" t="s">
        <v>150</v>
      </c>
      <c r="B51" s="199">
        <f t="shared" si="3"/>
        <v>336</v>
      </c>
      <c r="C51" s="197">
        <v>0</v>
      </c>
      <c r="D51" s="197">
        <v>336</v>
      </c>
    </row>
    <row r="52" spans="1:4" s="182" customFormat="1" ht="21" customHeight="1">
      <c r="A52" s="195" t="s">
        <v>181</v>
      </c>
      <c r="B52" s="199">
        <f t="shared" si="3"/>
        <v>430</v>
      </c>
      <c r="C52" s="197">
        <v>0</v>
      </c>
      <c r="D52" s="197">
        <v>430</v>
      </c>
    </row>
    <row r="53" spans="1:4" s="182" customFormat="1" ht="21" customHeight="1">
      <c r="A53" s="195" t="s">
        <v>154</v>
      </c>
      <c r="B53" s="199">
        <f t="shared" si="3"/>
        <v>162</v>
      </c>
      <c r="C53" s="197">
        <v>162</v>
      </c>
      <c r="D53" s="197">
        <v>0</v>
      </c>
    </row>
    <row r="54" spans="1:4" s="182" customFormat="1" ht="21" customHeight="1">
      <c r="A54" s="195" t="s">
        <v>183</v>
      </c>
      <c r="B54" s="199">
        <f t="shared" si="3"/>
        <v>268</v>
      </c>
      <c r="C54" s="197">
        <v>0</v>
      </c>
      <c r="D54" s="197">
        <v>268</v>
      </c>
    </row>
    <row r="55" spans="1:4" s="182" customFormat="1" ht="21" customHeight="1">
      <c r="A55" s="192" t="s">
        <v>184</v>
      </c>
      <c r="B55" s="200">
        <f t="shared" si="3"/>
        <v>1334</v>
      </c>
      <c r="C55" s="194">
        <f>SUM(C56:C59)</f>
        <v>1218</v>
      </c>
      <c r="D55" s="194">
        <f>SUM(D56:D59)</f>
        <v>116</v>
      </c>
    </row>
    <row r="56" spans="1:4" s="182" customFormat="1" ht="21" customHeight="1">
      <c r="A56" s="195" t="s">
        <v>149</v>
      </c>
      <c r="B56" s="199">
        <f t="shared" si="3"/>
        <v>1047</v>
      </c>
      <c r="C56" s="197">
        <v>1047</v>
      </c>
      <c r="D56" s="197">
        <v>0</v>
      </c>
    </row>
    <row r="57" spans="1:4" s="182" customFormat="1" ht="21" customHeight="1">
      <c r="A57" s="195" t="s">
        <v>150</v>
      </c>
      <c r="B57" s="199">
        <f t="shared" si="3"/>
        <v>101</v>
      </c>
      <c r="C57" s="197">
        <v>0</v>
      </c>
      <c r="D57" s="197">
        <v>101</v>
      </c>
    </row>
    <row r="58" spans="1:4" s="182" customFormat="1" ht="21" customHeight="1">
      <c r="A58" s="195" t="s">
        <v>154</v>
      </c>
      <c r="B58" s="199">
        <f t="shared" ref="B58:B84" si="4">SUM(C58:D58)</f>
        <v>171</v>
      </c>
      <c r="C58" s="197">
        <v>171</v>
      </c>
      <c r="D58" s="197">
        <v>0</v>
      </c>
    </row>
    <row r="59" spans="1:4" s="182" customFormat="1" ht="21" customHeight="1">
      <c r="A59" s="195" t="s">
        <v>665</v>
      </c>
      <c r="B59" s="199">
        <f t="shared" si="4"/>
        <v>15</v>
      </c>
      <c r="C59" s="197">
        <v>0</v>
      </c>
      <c r="D59" s="197">
        <v>15</v>
      </c>
    </row>
    <row r="60" spans="1:4" s="182" customFormat="1" ht="21" customHeight="1">
      <c r="A60" s="192" t="s">
        <v>186</v>
      </c>
      <c r="B60" s="200">
        <f t="shared" si="4"/>
        <v>121</v>
      </c>
      <c r="C60" s="194">
        <f>SUM(C61:C62)</f>
        <v>106</v>
      </c>
      <c r="D60" s="194">
        <f>SUM(D61:D62)</f>
        <v>15</v>
      </c>
    </row>
    <row r="61" spans="1:4" s="182" customFormat="1" ht="21" customHeight="1">
      <c r="A61" s="195" t="s">
        <v>149</v>
      </c>
      <c r="B61" s="199">
        <f t="shared" si="4"/>
        <v>106</v>
      </c>
      <c r="C61" s="197">
        <v>106</v>
      </c>
      <c r="D61" s="197">
        <v>0</v>
      </c>
    </row>
    <row r="62" spans="1:4" s="182" customFormat="1" ht="21" customHeight="1">
      <c r="A62" s="195" t="s">
        <v>150</v>
      </c>
      <c r="B62" s="199">
        <f t="shared" si="4"/>
        <v>15</v>
      </c>
      <c r="C62" s="197">
        <v>0</v>
      </c>
      <c r="D62" s="197">
        <v>15</v>
      </c>
    </row>
    <row r="63" spans="1:4" s="182" customFormat="1" ht="21" customHeight="1">
      <c r="A63" s="192" t="s">
        <v>189</v>
      </c>
      <c r="B63" s="200">
        <f t="shared" si="4"/>
        <v>304</v>
      </c>
      <c r="C63" s="194">
        <f>SUM(C64:C65)</f>
        <v>218</v>
      </c>
      <c r="D63" s="194">
        <f>SUM(D64:D65)</f>
        <v>86</v>
      </c>
    </row>
    <row r="64" spans="1:4" s="182" customFormat="1" ht="21" customHeight="1">
      <c r="A64" s="195" t="s">
        <v>149</v>
      </c>
      <c r="B64" s="199">
        <f t="shared" si="4"/>
        <v>218</v>
      </c>
      <c r="C64" s="197">
        <v>218</v>
      </c>
      <c r="D64" s="197">
        <v>0</v>
      </c>
    </row>
    <row r="65" spans="1:4" s="182" customFormat="1" ht="21" customHeight="1">
      <c r="A65" s="195" t="s">
        <v>150</v>
      </c>
      <c r="B65" s="199">
        <f t="shared" si="4"/>
        <v>86</v>
      </c>
      <c r="C65" s="197">
        <v>0</v>
      </c>
      <c r="D65" s="197">
        <v>86</v>
      </c>
    </row>
    <row r="66" spans="1:4" s="182" customFormat="1" ht="21" customHeight="1">
      <c r="A66" s="192" t="s">
        <v>191</v>
      </c>
      <c r="B66" s="200">
        <f t="shared" si="4"/>
        <v>852</v>
      </c>
      <c r="C66" s="194">
        <f>SUM(C67:C69)</f>
        <v>473</v>
      </c>
      <c r="D66" s="194">
        <f>SUM(D67:D69)</f>
        <v>379</v>
      </c>
    </row>
    <row r="67" spans="1:4" s="182" customFormat="1" ht="21" customHeight="1">
      <c r="A67" s="195" t="s">
        <v>149</v>
      </c>
      <c r="B67" s="199">
        <f t="shared" si="4"/>
        <v>445</v>
      </c>
      <c r="C67" s="197">
        <v>445</v>
      </c>
      <c r="D67" s="197">
        <v>0</v>
      </c>
    </row>
    <row r="68" spans="1:4" s="182" customFormat="1" ht="21" customHeight="1">
      <c r="A68" s="195" t="s">
        <v>150</v>
      </c>
      <c r="B68" s="199">
        <f t="shared" si="4"/>
        <v>379</v>
      </c>
      <c r="C68" s="197">
        <v>0</v>
      </c>
      <c r="D68" s="197">
        <v>379</v>
      </c>
    </row>
    <row r="69" spans="1:4" s="182" customFormat="1" ht="21" customHeight="1">
      <c r="A69" s="195" t="s">
        <v>154</v>
      </c>
      <c r="B69" s="199">
        <f t="shared" si="4"/>
        <v>28</v>
      </c>
      <c r="C69" s="197">
        <v>28</v>
      </c>
      <c r="D69" s="197">
        <v>0</v>
      </c>
    </row>
    <row r="70" spans="1:4" s="182" customFormat="1" ht="21" customHeight="1">
      <c r="A70" s="192" t="s">
        <v>192</v>
      </c>
      <c r="B70" s="200">
        <f t="shared" si="4"/>
        <v>1528</v>
      </c>
      <c r="C70" s="194">
        <f>SUM(C71:C74)</f>
        <v>596</v>
      </c>
      <c r="D70" s="194">
        <f>SUM(D71:D74)</f>
        <v>932</v>
      </c>
    </row>
    <row r="71" spans="1:4" s="182" customFormat="1" ht="21" customHeight="1">
      <c r="A71" s="195" t="s">
        <v>149</v>
      </c>
      <c r="B71" s="199">
        <f t="shared" si="4"/>
        <v>490</v>
      </c>
      <c r="C71" s="197">
        <v>490</v>
      </c>
      <c r="D71" s="197">
        <v>0</v>
      </c>
    </row>
    <row r="72" spans="1:4" s="182" customFormat="1" ht="21" customHeight="1">
      <c r="A72" s="195" t="s">
        <v>150</v>
      </c>
      <c r="B72" s="199">
        <f t="shared" si="4"/>
        <v>515</v>
      </c>
      <c r="C72" s="197">
        <v>0</v>
      </c>
      <c r="D72" s="197">
        <v>515</v>
      </c>
    </row>
    <row r="73" spans="1:4" s="182" customFormat="1" ht="21" customHeight="1">
      <c r="A73" s="195" t="s">
        <v>154</v>
      </c>
      <c r="B73" s="199">
        <f t="shared" si="4"/>
        <v>106</v>
      </c>
      <c r="C73" s="197">
        <v>106</v>
      </c>
      <c r="D73" s="197">
        <v>0</v>
      </c>
    </row>
    <row r="74" spans="1:4" s="182" customFormat="1" ht="21" customHeight="1">
      <c r="A74" s="195" t="s">
        <v>193</v>
      </c>
      <c r="B74" s="199">
        <f t="shared" si="4"/>
        <v>417</v>
      </c>
      <c r="C74" s="197">
        <v>0</v>
      </c>
      <c r="D74" s="197">
        <v>417</v>
      </c>
    </row>
    <row r="75" spans="1:4" s="182" customFormat="1" ht="21" customHeight="1">
      <c r="A75" s="192" t="s">
        <v>194</v>
      </c>
      <c r="B75" s="200">
        <f t="shared" si="4"/>
        <v>1286</v>
      </c>
      <c r="C75" s="194">
        <f>SUM(C76:C79)</f>
        <v>766</v>
      </c>
      <c r="D75" s="194">
        <f>SUM(D76:D79)</f>
        <v>520</v>
      </c>
    </row>
    <row r="76" spans="1:4" s="182" customFormat="1" ht="21" customHeight="1">
      <c r="A76" s="195" t="s">
        <v>149</v>
      </c>
      <c r="B76" s="199">
        <f t="shared" si="4"/>
        <v>609</v>
      </c>
      <c r="C76" s="197">
        <v>609</v>
      </c>
      <c r="D76" s="197">
        <v>0</v>
      </c>
    </row>
    <row r="77" spans="1:4" s="182" customFormat="1" ht="21" customHeight="1">
      <c r="A77" s="195" t="s">
        <v>150</v>
      </c>
      <c r="B77" s="199">
        <f t="shared" si="4"/>
        <v>382</v>
      </c>
      <c r="C77" s="197">
        <v>0</v>
      </c>
      <c r="D77" s="197">
        <v>382</v>
      </c>
    </row>
    <row r="78" spans="1:4" s="182" customFormat="1" ht="21" customHeight="1">
      <c r="A78" s="195" t="s">
        <v>154</v>
      </c>
      <c r="B78" s="199">
        <f t="shared" si="4"/>
        <v>157</v>
      </c>
      <c r="C78" s="197">
        <v>157</v>
      </c>
      <c r="D78" s="197">
        <v>0</v>
      </c>
    </row>
    <row r="79" spans="1:4" s="182" customFormat="1" ht="21" customHeight="1">
      <c r="A79" s="195" t="s">
        <v>195</v>
      </c>
      <c r="B79" s="199">
        <f t="shared" si="4"/>
        <v>138</v>
      </c>
      <c r="C79" s="197">
        <v>0</v>
      </c>
      <c r="D79" s="197">
        <v>138</v>
      </c>
    </row>
    <row r="80" spans="1:4" s="182" customFormat="1" ht="21" customHeight="1">
      <c r="A80" s="192" t="s">
        <v>196</v>
      </c>
      <c r="B80" s="200">
        <f t="shared" si="4"/>
        <v>4093</v>
      </c>
      <c r="C80" s="194">
        <f>SUM(C81:C84)</f>
        <v>672</v>
      </c>
      <c r="D80" s="194">
        <f>SUM(D81:D84)</f>
        <v>3421</v>
      </c>
    </row>
    <row r="81" spans="1:4" s="182" customFormat="1" ht="21" customHeight="1">
      <c r="A81" s="195" t="s">
        <v>149</v>
      </c>
      <c r="B81" s="199">
        <f t="shared" si="4"/>
        <v>642</v>
      </c>
      <c r="C81" s="197">
        <v>642</v>
      </c>
      <c r="D81" s="197">
        <v>0</v>
      </c>
    </row>
    <row r="82" spans="1:4" s="182" customFormat="1" ht="21" customHeight="1">
      <c r="A82" s="195" t="s">
        <v>150</v>
      </c>
      <c r="B82" s="199">
        <f t="shared" si="4"/>
        <v>3263</v>
      </c>
      <c r="C82" s="197">
        <v>0</v>
      </c>
      <c r="D82" s="197">
        <v>3263</v>
      </c>
    </row>
    <row r="83" spans="1:4" s="182" customFormat="1" ht="21" customHeight="1">
      <c r="A83" s="195" t="s">
        <v>197</v>
      </c>
      <c r="B83" s="199">
        <f t="shared" si="4"/>
        <v>158</v>
      </c>
      <c r="C83" s="197">
        <v>0</v>
      </c>
      <c r="D83" s="197">
        <v>158</v>
      </c>
    </row>
    <row r="84" spans="1:4" s="182" customFormat="1" ht="21" customHeight="1">
      <c r="A84" s="195" t="s">
        <v>154</v>
      </c>
      <c r="B84" s="199">
        <f t="shared" si="4"/>
        <v>30</v>
      </c>
      <c r="C84" s="197">
        <v>30</v>
      </c>
      <c r="D84" s="197">
        <v>0</v>
      </c>
    </row>
    <row r="85" spans="1:4" s="182" customFormat="1" ht="21" customHeight="1">
      <c r="A85" s="192" t="s">
        <v>198</v>
      </c>
      <c r="B85" s="200">
        <f t="shared" ref="B85:B106" si="5">SUM(C85:D85)</f>
        <v>3257</v>
      </c>
      <c r="C85" s="194">
        <f>SUM(C86:C88)</f>
        <v>417</v>
      </c>
      <c r="D85" s="194">
        <f>SUM(D86:D88)</f>
        <v>2840</v>
      </c>
    </row>
    <row r="86" spans="1:4" s="182" customFormat="1" ht="21" customHeight="1">
      <c r="A86" s="195" t="s">
        <v>149</v>
      </c>
      <c r="B86" s="199">
        <f t="shared" si="5"/>
        <v>356</v>
      </c>
      <c r="C86" s="197">
        <v>356</v>
      </c>
      <c r="D86" s="197">
        <v>0</v>
      </c>
    </row>
    <row r="87" spans="1:4" s="182" customFormat="1" ht="21" customHeight="1">
      <c r="A87" s="195" t="s">
        <v>150</v>
      </c>
      <c r="B87" s="199">
        <f t="shared" si="5"/>
        <v>2840</v>
      </c>
      <c r="C87" s="197">
        <v>0</v>
      </c>
      <c r="D87" s="197">
        <v>2840</v>
      </c>
    </row>
    <row r="88" spans="1:4" s="182" customFormat="1" ht="21" customHeight="1">
      <c r="A88" s="195" t="s">
        <v>154</v>
      </c>
      <c r="B88" s="199">
        <f t="shared" si="5"/>
        <v>61</v>
      </c>
      <c r="C88" s="197">
        <v>61</v>
      </c>
      <c r="D88" s="197">
        <v>0</v>
      </c>
    </row>
    <row r="89" spans="1:4" s="182" customFormat="1" ht="21" customHeight="1">
      <c r="A89" s="192" t="s">
        <v>199</v>
      </c>
      <c r="B89" s="200">
        <f t="shared" si="5"/>
        <v>995</v>
      </c>
      <c r="C89" s="194">
        <f>SUM(C90:C94)</f>
        <v>292</v>
      </c>
      <c r="D89" s="194">
        <f>SUM(D90:D94)</f>
        <v>703</v>
      </c>
    </row>
    <row r="90" spans="1:4" s="182" customFormat="1" ht="21" customHeight="1">
      <c r="A90" s="195" t="s">
        <v>149</v>
      </c>
      <c r="B90" s="199">
        <f t="shared" si="5"/>
        <v>205</v>
      </c>
      <c r="C90" s="197">
        <v>205</v>
      </c>
      <c r="D90" s="197">
        <v>0</v>
      </c>
    </row>
    <row r="91" spans="1:4" s="182" customFormat="1" ht="21" customHeight="1">
      <c r="A91" s="195" t="s">
        <v>150</v>
      </c>
      <c r="B91" s="199">
        <f t="shared" si="5"/>
        <v>575</v>
      </c>
      <c r="C91" s="197">
        <v>0</v>
      </c>
      <c r="D91" s="197">
        <v>575</v>
      </c>
    </row>
    <row r="92" spans="1:4" s="182" customFormat="1" ht="21" customHeight="1">
      <c r="A92" s="195" t="s">
        <v>200</v>
      </c>
      <c r="B92" s="199">
        <f t="shared" si="5"/>
        <v>60</v>
      </c>
      <c r="C92" s="197">
        <v>0</v>
      </c>
      <c r="D92" s="197">
        <v>60</v>
      </c>
    </row>
    <row r="93" spans="1:4" s="182" customFormat="1" ht="21" customHeight="1">
      <c r="A93" s="195" t="s">
        <v>201</v>
      </c>
      <c r="B93" s="199">
        <f t="shared" si="5"/>
        <v>68</v>
      </c>
      <c r="C93" s="197">
        <v>0</v>
      </c>
      <c r="D93" s="197">
        <v>68</v>
      </c>
    </row>
    <row r="94" spans="1:4" s="182" customFormat="1" ht="21" customHeight="1">
      <c r="A94" s="195" t="s">
        <v>154</v>
      </c>
      <c r="B94" s="199">
        <f t="shared" si="5"/>
        <v>87</v>
      </c>
      <c r="C94" s="197">
        <v>87</v>
      </c>
      <c r="D94" s="197">
        <v>0</v>
      </c>
    </row>
    <row r="95" spans="1:4" s="182" customFormat="1" ht="21" customHeight="1">
      <c r="A95" s="192" t="s">
        <v>202</v>
      </c>
      <c r="B95" s="200">
        <f t="shared" si="5"/>
        <v>463</v>
      </c>
      <c r="C95" s="194">
        <f>SUM(C96:C98)</f>
        <v>147</v>
      </c>
      <c r="D95" s="194">
        <f>SUM(D96:D98)</f>
        <v>316</v>
      </c>
    </row>
    <row r="96" spans="1:4" s="182" customFormat="1" ht="21" customHeight="1">
      <c r="A96" s="195" t="s">
        <v>149</v>
      </c>
      <c r="B96" s="199">
        <f t="shared" si="5"/>
        <v>105</v>
      </c>
      <c r="C96" s="197">
        <v>105</v>
      </c>
      <c r="D96" s="197">
        <v>0</v>
      </c>
    </row>
    <row r="97" spans="1:4" s="182" customFormat="1" ht="21" customHeight="1">
      <c r="A97" s="195" t="s">
        <v>150</v>
      </c>
      <c r="B97" s="199">
        <f t="shared" si="5"/>
        <v>316</v>
      </c>
      <c r="C97" s="197">
        <v>0</v>
      </c>
      <c r="D97" s="197">
        <v>316</v>
      </c>
    </row>
    <row r="98" spans="1:4" s="182" customFormat="1" ht="21" customHeight="1">
      <c r="A98" s="195" t="s">
        <v>154</v>
      </c>
      <c r="B98" s="199">
        <f t="shared" si="5"/>
        <v>42</v>
      </c>
      <c r="C98" s="197">
        <v>42</v>
      </c>
      <c r="D98" s="197">
        <v>0</v>
      </c>
    </row>
    <row r="99" spans="1:4" s="182" customFormat="1" ht="21" customHeight="1">
      <c r="A99" s="192" t="s">
        <v>203</v>
      </c>
      <c r="B99" s="200">
        <f t="shared" si="5"/>
        <v>2994</v>
      </c>
      <c r="C99" s="194">
        <f>SUM(C100:C102)</f>
        <v>610</v>
      </c>
      <c r="D99" s="194">
        <f>SUM(D100:D102)</f>
        <v>2384</v>
      </c>
    </row>
    <row r="100" spans="1:4" s="182" customFormat="1" ht="21" customHeight="1">
      <c r="A100" s="195" t="s">
        <v>149</v>
      </c>
      <c r="B100" s="199">
        <f t="shared" si="5"/>
        <v>584</v>
      </c>
      <c r="C100" s="197">
        <v>584</v>
      </c>
      <c r="D100" s="197">
        <v>0</v>
      </c>
    </row>
    <row r="101" spans="1:4" s="182" customFormat="1" ht="21" customHeight="1">
      <c r="A101" s="195" t="s">
        <v>150</v>
      </c>
      <c r="B101" s="199">
        <f t="shared" si="5"/>
        <v>2384</v>
      </c>
      <c r="C101" s="197">
        <v>0</v>
      </c>
      <c r="D101" s="197">
        <v>2384</v>
      </c>
    </row>
    <row r="102" spans="1:4" s="182" customFormat="1" ht="21" customHeight="1">
      <c r="A102" s="195" t="s">
        <v>154</v>
      </c>
      <c r="B102" s="199">
        <f t="shared" si="5"/>
        <v>26</v>
      </c>
      <c r="C102" s="197">
        <v>26</v>
      </c>
      <c r="D102" s="197">
        <v>0</v>
      </c>
    </row>
    <row r="103" spans="1:4" s="182" customFormat="1" ht="21" customHeight="1">
      <c r="A103" s="192" t="s">
        <v>204</v>
      </c>
      <c r="B103" s="200">
        <f t="shared" si="5"/>
        <v>699</v>
      </c>
      <c r="C103" s="194">
        <v>0</v>
      </c>
      <c r="D103" s="194">
        <f>SUM(D104)</f>
        <v>699</v>
      </c>
    </row>
    <row r="104" spans="1:4" s="182" customFormat="1" ht="21" customHeight="1">
      <c r="A104" s="195" t="s">
        <v>666</v>
      </c>
      <c r="B104" s="199">
        <f t="shared" si="5"/>
        <v>699</v>
      </c>
      <c r="C104" s="197">
        <v>0</v>
      </c>
      <c r="D104" s="197">
        <v>699</v>
      </c>
    </row>
    <row r="105" spans="1:4" s="182" customFormat="1" ht="21" customHeight="1">
      <c r="A105" s="192" t="s">
        <v>206</v>
      </c>
      <c r="B105" s="200">
        <f t="shared" si="5"/>
        <v>239</v>
      </c>
      <c r="C105" s="194">
        <f>SUM(C106)</f>
        <v>88</v>
      </c>
      <c r="D105" s="194">
        <f>SUM(D106)</f>
        <v>151</v>
      </c>
    </row>
    <row r="106" spans="1:4" s="182" customFormat="1" ht="21" customHeight="1">
      <c r="A106" s="195" t="s">
        <v>206</v>
      </c>
      <c r="B106" s="199">
        <f t="shared" si="5"/>
        <v>239</v>
      </c>
      <c r="C106" s="197">
        <v>88</v>
      </c>
      <c r="D106" s="197">
        <v>151</v>
      </c>
    </row>
    <row r="107" spans="1:4" s="182" customFormat="1" ht="21" customHeight="1">
      <c r="A107" s="189" t="s">
        <v>207</v>
      </c>
      <c r="B107" s="201">
        <f>B108</f>
        <v>2360</v>
      </c>
      <c r="C107" s="201">
        <f>C108</f>
        <v>0</v>
      </c>
      <c r="D107" s="201">
        <f>D108</f>
        <v>2360</v>
      </c>
    </row>
    <row r="108" spans="1:4" s="182" customFormat="1" ht="21" customHeight="1">
      <c r="A108" s="202" t="s">
        <v>208</v>
      </c>
      <c r="B108" s="200">
        <f>SUM(B109:B110)</f>
        <v>2360</v>
      </c>
      <c r="C108" s="200">
        <f>SUM(C109:C110)</f>
        <v>0</v>
      </c>
      <c r="D108" s="200">
        <f>SUM(D109:D110)</f>
        <v>2360</v>
      </c>
    </row>
    <row r="109" spans="1:4" s="182" customFormat="1" ht="21" customHeight="1">
      <c r="A109" s="203" t="s">
        <v>667</v>
      </c>
      <c r="B109" s="199">
        <f t="shared" ref="B109:B123" si="6">SUM(C109:D109)</f>
        <v>1956</v>
      </c>
      <c r="C109" s="197">
        <v>0</v>
      </c>
      <c r="D109" s="197">
        <v>1956</v>
      </c>
    </row>
    <row r="110" spans="1:4" s="182" customFormat="1" ht="21" customHeight="1">
      <c r="A110" s="203" t="s">
        <v>668</v>
      </c>
      <c r="B110" s="199">
        <f t="shared" si="6"/>
        <v>404</v>
      </c>
      <c r="C110" s="197">
        <v>0</v>
      </c>
      <c r="D110" s="197">
        <v>404</v>
      </c>
    </row>
    <row r="111" spans="1:4" s="182" customFormat="1" ht="21" customHeight="1">
      <c r="A111" s="189" t="s">
        <v>214</v>
      </c>
      <c r="B111" s="190">
        <f>B112+B117+B127+B130</f>
        <v>95121</v>
      </c>
      <c r="C111" s="190">
        <f>C112+C117+C127+C130</f>
        <v>57365</v>
      </c>
      <c r="D111" s="190">
        <f>D112+D117+D127+D130</f>
        <v>37756</v>
      </c>
    </row>
    <row r="112" spans="1:4" s="182" customFormat="1" ht="21" customHeight="1">
      <c r="A112" s="192" t="s">
        <v>215</v>
      </c>
      <c r="B112" s="200">
        <f>SUM(B113:B116)</f>
        <v>84046</v>
      </c>
      <c r="C112" s="200">
        <f>SUM(C113:C116)</f>
        <v>56509</v>
      </c>
      <c r="D112" s="200">
        <f>SUM(D113:D116)</f>
        <v>27537</v>
      </c>
    </row>
    <row r="113" spans="1:4" s="182" customFormat="1" ht="21" customHeight="1">
      <c r="A113" s="195" t="s">
        <v>149</v>
      </c>
      <c r="B113" s="199">
        <v>56509</v>
      </c>
      <c r="C113" s="197">
        <v>56509</v>
      </c>
      <c r="D113" s="197">
        <v>0</v>
      </c>
    </row>
    <row r="114" spans="1:4" s="182" customFormat="1" ht="21" customHeight="1">
      <c r="A114" s="195" t="s">
        <v>150</v>
      </c>
      <c r="B114" s="199">
        <f t="shared" si="6"/>
        <v>1057</v>
      </c>
      <c r="C114" s="197">
        <v>0</v>
      </c>
      <c r="D114" s="197">
        <v>1057</v>
      </c>
    </row>
    <row r="115" spans="1:4" s="182" customFormat="1" ht="21" customHeight="1">
      <c r="A115" s="195" t="s">
        <v>669</v>
      </c>
      <c r="B115" s="199">
        <f t="shared" si="6"/>
        <v>25452</v>
      </c>
      <c r="C115" s="197">
        <v>0</v>
      </c>
      <c r="D115" s="197">
        <v>25452</v>
      </c>
    </row>
    <row r="116" spans="1:4" s="182" customFormat="1" ht="21" customHeight="1">
      <c r="A116" s="195" t="s">
        <v>217</v>
      </c>
      <c r="B116" s="199">
        <f t="shared" si="6"/>
        <v>1028</v>
      </c>
      <c r="C116" s="197">
        <v>0</v>
      </c>
      <c r="D116" s="197">
        <v>1028</v>
      </c>
    </row>
    <row r="117" spans="1:4" s="182" customFormat="1" ht="21" customHeight="1">
      <c r="A117" s="192" t="s">
        <v>218</v>
      </c>
      <c r="B117" s="200">
        <f>SUM(B118:B126)</f>
        <v>1382</v>
      </c>
      <c r="C117" s="200">
        <f>SUM(C118:C126)</f>
        <v>751</v>
      </c>
      <c r="D117" s="200">
        <f>SUM(D118:D126)</f>
        <v>631</v>
      </c>
    </row>
    <row r="118" spans="1:4" s="182" customFormat="1" ht="21" customHeight="1">
      <c r="A118" s="195" t="s">
        <v>149</v>
      </c>
      <c r="B118" s="199">
        <f t="shared" si="6"/>
        <v>662</v>
      </c>
      <c r="C118" s="197">
        <v>662</v>
      </c>
      <c r="D118" s="197">
        <v>0</v>
      </c>
    </row>
    <row r="119" spans="1:4" s="182" customFormat="1" ht="21" customHeight="1">
      <c r="A119" s="195" t="s">
        <v>150</v>
      </c>
      <c r="B119" s="199">
        <f t="shared" si="6"/>
        <v>2</v>
      </c>
      <c r="C119" s="197">
        <v>0</v>
      </c>
      <c r="D119" s="197">
        <v>2</v>
      </c>
    </row>
    <row r="120" spans="1:4" s="182" customFormat="1" ht="21" customHeight="1">
      <c r="A120" s="195" t="s">
        <v>219</v>
      </c>
      <c r="B120" s="199">
        <f t="shared" si="6"/>
        <v>235</v>
      </c>
      <c r="C120" s="197">
        <v>0</v>
      </c>
      <c r="D120" s="197">
        <v>235</v>
      </c>
    </row>
    <row r="121" spans="1:4" s="182" customFormat="1" ht="21" customHeight="1">
      <c r="A121" s="195" t="s">
        <v>220</v>
      </c>
      <c r="B121" s="199">
        <f t="shared" si="6"/>
        <v>70</v>
      </c>
      <c r="C121" s="197">
        <v>0</v>
      </c>
      <c r="D121" s="197">
        <v>70</v>
      </c>
    </row>
    <row r="122" spans="1:4" s="182" customFormat="1" ht="21" customHeight="1">
      <c r="A122" s="195" t="s">
        <v>670</v>
      </c>
      <c r="B122" s="199">
        <f t="shared" si="6"/>
        <v>15</v>
      </c>
      <c r="C122" s="197">
        <v>0</v>
      </c>
      <c r="D122" s="197">
        <v>15</v>
      </c>
    </row>
    <row r="123" spans="1:4" s="182" customFormat="1" ht="21" customHeight="1">
      <c r="A123" s="195" t="s">
        <v>671</v>
      </c>
      <c r="B123" s="199">
        <f t="shared" si="6"/>
        <v>87</v>
      </c>
      <c r="C123" s="197">
        <v>0</v>
      </c>
      <c r="D123" s="197">
        <v>87</v>
      </c>
    </row>
    <row r="124" spans="1:4" s="182" customFormat="1" ht="21" customHeight="1">
      <c r="A124" s="195" t="s">
        <v>223</v>
      </c>
      <c r="B124" s="199">
        <f t="shared" ref="B124:B146" si="7">SUM(C124:D124)</f>
        <v>115</v>
      </c>
      <c r="C124" s="197">
        <v>0</v>
      </c>
      <c r="D124" s="197">
        <v>115</v>
      </c>
    </row>
    <row r="125" spans="1:4" s="182" customFormat="1" ht="21" customHeight="1">
      <c r="A125" s="195" t="s">
        <v>224</v>
      </c>
      <c r="B125" s="199">
        <f t="shared" si="7"/>
        <v>107</v>
      </c>
      <c r="C125" s="197">
        <v>0</v>
      </c>
      <c r="D125" s="197">
        <v>107</v>
      </c>
    </row>
    <row r="126" spans="1:4" s="182" customFormat="1" ht="21" customHeight="1">
      <c r="A126" s="195" t="s">
        <v>154</v>
      </c>
      <c r="B126" s="199">
        <f t="shared" si="7"/>
        <v>89</v>
      </c>
      <c r="C126" s="197">
        <v>89</v>
      </c>
      <c r="D126" s="197">
        <v>0</v>
      </c>
    </row>
    <row r="127" spans="1:4" s="182" customFormat="1" ht="21" customHeight="1">
      <c r="A127" s="192" t="s">
        <v>225</v>
      </c>
      <c r="B127" s="200">
        <f>SUM(B128:B129)</f>
        <v>198</v>
      </c>
      <c r="C127" s="200">
        <f>SUM(C128:C129)</f>
        <v>105</v>
      </c>
      <c r="D127" s="200">
        <f>SUM(D128:D129)</f>
        <v>93</v>
      </c>
    </row>
    <row r="128" spans="1:4" s="182" customFormat="1" ht="21" customHeight="1">
      <c r="A128" s="204" t="s">
        <v>226</v>
      </c>
      <c r="B128" s="199">
        <f t="shared" si="7"/>
        <v>105</v>
      </c>
      <c r="C128" s="197">
        <v>105</v>
      </c>
      <c r="D128" s="197">
        <v>0</v>
      </c>
    </row>
    <row r="129" spans="1:4" s="182" customFormat="1" ht="21" customHeight="1">
      <c r="A129" s="204" t="s">
        <v>672</v>
      </c>
      <c r="B129" s="199">
        <f t="shared" si="7"/>
        <v>93</v>
      </c>
      <c r="C129" s="197">
        <v>0</v>
      </c>
      <c r="D129" s="197">
        <v>93</v>
      </c>
    </row>
    <row r="130" spans="1:4" s="182" customFormat="1" ht="21" customHeight="1">
      <c r="A130" s="192" t="s">
        <v>228</v>
      </c>
      <c r="B130" s="200">
        <f>SUM(B131)</f>
        <v>9495</v>
      </c>
      <c r="C130" s="200">
        <f>SUM(C131)</f>
        <v>0</v>
      </c>
      <c r="D130" s="200">
        <f>SUM(D131)</f>
        <v>9495</v>
      </c>
    </row>
    <row r="131" spans="1:4" s="182" customFormat="1" ht="21" customHeight="1">
      <c r="A131" s="195" t="s">
        <v>228</v>
      </c>
      <c r="B131" s="199">
        <f t="shared" si="7"/>
        <v>9495</v>
      </c>
      <c r="C131" s="197">
        <v>0</v>
      </c>
      <c r="D131" s="197">
        <v>9495</v>
      </c>
    </row>
    <row r="132" spans="1:4" s="182" customFormat="1" ht="21" customHeight="1">
      <c r="A132" s="189" t="s">
        <v>229</v>
      </c>
      <c r="B132" s="201">
        <f>B133+B136+B142+B145+B147+B149+B153+B156</f>
        <v>140231</v>
      </c>
      <c r="C132" s="201">
        <f>C133+C136+C142+C145+C147+C149+C153+C156</f>
        <v>97466</v>
      </c>
      <c r="D132" s="201">
        <f>D133+D136+D142+D145+D147+D149+D153+D156</f>
        <v>42765</v>
      </c>
    </row>
    <row r="133" spans="1:4" s="182" customFormat="1" ht="21" customHeight="1">
      <c r="A133" s="192" t="s">
        <v>230</v>
      </c>
      <c r="B133" s="200">
        <f>SUM(B134:B135)</f>
        <v>673</v>
      </c>
      <c r="C133" s="200">
        <f>SUM(C134:C135)</f>
        <v>673</v>
      </c>
      <c r="D133" s="200">
        <f>SUM(D134:D135)</f>
        <v>0</v>
      </c>
    </row>
    <row r="134" spans="1:4" s="182" customFormat="1" ht="21" customHeight="1">
      <c r="A134" s="195" t="s">
        <v>149</v>
      </c>
      <c r="B134" s="199">
        <f t="shared" si="7"/>
        <v>654</v>
      </c>
      <c r="C134" s="197">
        <v>654</v>
      </c>
      <c r="D134" s="197">
        <v>0</v>
      </c>
    </row>
    <row r="135" spans="1:4" s="182" customFormat="1" ht="21" customHeight="1">
      <c r="A135" s="195" t="s">
        <v>231</v>
      </c>
      <c r="B135" s="199">
        <f t="shared" si="7"/>
        <v>19</v>
      </c>
      <c r="C135" s="197">
        <v>19</v>
      </c>
      <c r="D135" s="197">
        <v>0</v>
      </c>
    </row>
    <row r="136" spans="1:4" s="182" customFormat="1" ht="21" customHeight="1">
      <c r="A136" s="192" t="s">
        <v>232</v>
      </c>
      <c r="B136" s="200">
        <f>SUM(B137:B141)</f>
        <v>106575</v>
      </c>
      <c r="C136" s="200">
        <f>SUM(C137:C141)</f>
        <v>83434</v>
      </c>
      <c r="D136" s="200">
        <f>SUM(D137:D141)</f>
        <v>23141</v>
      </c>
    </row>
    <row r="137" spans="1:4" s="182" customFormat="1" ht="21" customHeight="1">
      <c r="A137" s="195" t="s">
        <v>233</v>
      </c>
      <c r="B137" s="199">
        <f t="shared" ref="B137:B141" si="8">SUM(C137:D137)</f>
        <v>12904</v>
      </c>
      <c r="C137" s="197">
        <v>5269</v>
      </c>
      <c r="D137" s="197">
        <v>7635</v>
      </c>
    </row>
    <row r="138" spans="1:4" s="182" customFormat="1" ht="21" customHeight="1">
      <c r="A138" s="195" t="s">
        <v>234</v>
      </c>
      <c r="B138" s="199">
        <f t="shared" si="8"/>
        <v>40391</v>
      </c>
      <c r="C138" s="197">
        <v>32412</v>
      </c>
      <c r="D138" s="197">
        <v>7979</v>
      </c>
    </row>
    <row r="139" spans="1:4" s="182" customFormat="1" ht="21" customHeight="1">
      <c r="A139" s="195" t="s">
        <v>235</v>
      </c>
      <c r="B139" s="199">
        <f t="shared" si="8"/>
        <v>22934</v>
      </c>
      <c r="C139" s="197">
        <v>18794</v>
      </c>
      <c r="D139" s="197">
        <v>4140</v>
      </c>
    </row>
    <row r="140" spans="1:4" s="182" customFormat="1" ht="21" customHeight="1">
      <c r="A140" s="195" t="s">
        <v>236</v>
      </c>
      <c r="B140" s="199">
        <f t="shared" si="8"/>
        <v>29287</v>
      </c>
      <c r="C140" s="197">
        <v>26959</v>
      </c>
      <c r="D140" s="197">
        <v>2328</v>
      </c>
    </row>
    <row r="141" spans="1:4" s="182" customFormat="1" ht="21" customHeight="1">
      <c r="A141" s="195" t="s">
        <v>238</v>
      </c>
      <c r="B141" s="199">
        <f t="shared" si="8"/>
        <v>1059</v>
      </c>
      <c r="C141" s="197">
        <v>0</v>
      </c>
      <c r="D141" s="197">
        <v>1059</v>
      </c>
    </row>
    <row r="142" spans="1:4" s="182" customFormat="1" ht="21" customHeight="1">
      <c r="A142" s="192" t="s">
        <v>239</v>
      </c>
      <c r="B142" s="200">
        <f>SUM(B143:B144)</f>
        <v>9655</v>
      </c>
      <c r="C142" s="200">
        <f>SUM(C143:C144)</f>
        <v>5417</v>
      </c>
      <c r="D142" s="200">
        <f>SUM(D143:D144)</f>
        <v>4238</v>
      </c>
    </row>
    <row r="143" spans="1:4" s="182" customFormat="1" ht="21" customHeight="1">
      <c r="A143" s="195" t="s">
        <v>240</v>
      </c>
      <c r="B143" s="199">
        <f t="shared" ref="B143:B144" si="9">SUM(C143:D143)</f>
        <v>9455</v>
      </c>
      <c r="C143" s="197">
        <v>5417</v>
      </c>
      <c r="D143" s="197">
        <v>4038</v>
      </c>
    </row>
    <row r="144" spans="1:4" s="182" customFormat="1" ht="21" customHeight="1">
      <c r="A144" s="195" t="s">
        <v>673</v>
      </c>
      <c r="B144" s="199">
        <f t="shared" si="9"/>
        <v>200</v>
      </c>
      <c r="C144" s="197">
        <v>0</v>
      </c>
      <c r="D144" s="197">
        <v>200</v>
      </c>
    </row>
    <row r="145" spans="1:4" s="182" customFormat="1" ht="21" customHeight="1">
      <c r="A145" s="192" t="s">
        <v>242</v>
      </c>
      <c r="B145" s="200">
        <f>SUM(B146)</f>
        <v>73</v>
      </c>
      <c r="C145" s="200">
        <f>SUM(C146)</f>
        <v>0</v>
      </c>
      <c r="D145" s="200">
        <f>SUM(D146)</f>
        <v>73</v>
      </c>
    </row>
    <row r="146" spans="1:4" s="182" customFormat="1" ht="21" customHeight="1">
      <c r="A146" s="195" t="s">
        <v>243</v>
      </c>
      <c r="B146" s="199">
        <f t="shared" si="7"/>
        <v>73</v>
      </c>
      <c r="C146" s="197">
        <v>0</v>
      </c>
      <c r="D146" s="197">
        <v>73</v>
      </c>
    </row>
    <row r="147" spans="1:4" s="182" customFormat="1" ht="21" customHeight="1">
      <c r="A147" s="192" t="s">
        <v>244</v>
      </c>
      <c r="B147" s="200">
        <f>SUM(B148)</f>
        <v>2075</v>
      </c>
      <c r="C147" s="200">
        <f>SUM(C148)</f>
        <v>2075</v>
      </c>
      <c r="D147" s="200">
        <f>SUM(D148)</f>
        <v>0</v>
      </c>
    </row>
    <row r="148" spans="1:4" s="182" customFormat="1" ht="21" customHeight="1">
      <c r="A148" s="195" t="s">
        <v>245</v>
      </c>
      <c r="B148" s="199">
        <f t="shared" ref="B148" si="10">SUM(C148:D148)</f>
        <v>2075</v>
      </c>
      <c r="C148" s="197">
        <v>2075</v>
      </c>
      <c r="D148" s="197"/>
    </row>
    <row r="149" spans="1:4" s="182" customFormat="1" ht="21" customHeight="1">
      <c r="A149" s="192" t="s">
        <v>246</v>
      </c>
      <c r="B149" s="200">
        <f>SUM(B150:B152)</f>
        <v>2588</v>
      </c>
      <c r="C149" s="200">
        <f>SUM(C150:C152)</f>
        <v>2486</v>
      </c>
      <c r="D149" s="200">
        <f>SUM(D150:D152)</f>
        <v>102</v>
      </c>
    </row>
    <row r="150" spans="1:4" s="182" customFormat="1" ht="21" customHeight="1">
      <c r="A150" s="195" t="s">
        <v>247</v>
      </c>
      <c r="B150" s="199">
        <f t="shared" ref="B150:B152" si="11">SUM(C150:D150)</f>
        <v>2126</v>
      </c>
      <c r="C150" s="197">
        <v>2126</v>
      </c>
      <c r="D150" s="197">
        <v>0</v>
      </c>
    </row>
    <row r="151" spans="1:4" s="182" customFormat="1" ht="21" customHeight="1">
      <c r="A151" s="195" t="s">
        <v>248</v>
      </c>
      <c r="B151" s="199">
        <f t="shared" si="11"/>
        <v>461</v>
      </c>
      <c r="C151" s="197">
        <v>360</v>
      </c>
      <c r="D151" s="197">
        <v>101</v>
      </c>
    </row>
    <row r="152" spans="1:4" s="182" customFormat="1" ht="21" customHeight="1">
      <c r="A152" s="195" t="s">
        <v>674</v>
      </c>
      <c r="B152" s="199">
        <f t="shared" si="11"/>
        <v>1</v>
      </c>
      <c r="C152" s="197">
        <v>0</v>
      </c>
      <c r="D152" s="197">
        <v>1</v>
      </c>
    </row>
    <row r="153" spans="1:4" s="182" customFormat="1" ht="21" customHeight="1">
      <c r="A153" s="192" t="s">
        <v>249</v>
      </c>
      <c r="B153" s="200">
        <f>SUM(B154:B155)</f>
        <v>15000</v>
      </c>
      <c r="C153" s="200">
        <f>SUM(C154:C155)</f>
        <v>0</v>
      </c>
      <c r="D153" s="200">
        <f>SUM(D154:D155)</f>
        <v>15000</v>
      </c>
    </row>
    <row r="154" spans="1:4" s="182" customFormat="1" ht="21" customHeight="1">
      <c r="A154" s="195" t="s">
        <v>250</v>
      </c>
      <c r="B154" s="199">
        <f t="shared" ref="B154:B155" si="12">SUM(C154:D154)</f>
        <v>11000</v>
      </c>
      <c r="C154" s="197">
        <v>0</v>
      </c>
      <c r="D154" s="197">
        <v>11000</v>
      </c>
    </row>
    <row r="155" spans="1:4" s="182" customFormat="1" ht="21" customHeight="1">
      <c r="A155" s="195" t="s">
        <v>251</v>
      </c>
      <c r="B155" s="199">
        <f t="shared" si="12"/>
        <v>4000</v>
      </c>
      <c r="C155" s="197">
        <v>0</v>
      </c>
      <c r="D155" s="197">
        <v>4000</v>
      </c>
    </row>
    <row r="156" spans="1:4" s="182" customFormat="1" ht="21" customHeight="1">
      <c r="A156" s="192" t="s">
        <v>252</v>
      </c>
      <c r="B156" s="200">
        <f>SUM(B157)</f>
        <v>3592</v>
      </c>
      <c r="C156" s="200">
        <f>SUM(C157)</f>
        <v>3381</v>
      </c>
      <c r="D156" s="200">
        <f>SUM(D157)</f>
        <v>211</v>
      </c>
    </row>
    <row r="157" spans="1:4" s="182" customFormat="1" ht="21" customHeight="1">
      <c r="A157" s="195" t="s">
        <v>252</v>
      </c>
      <c r="B157" s="199">
        <f>SUM(C157:D157)</f>
        <v>3592</v>
      </c>
      <c r="C157" s="197">
        <v>3381</v>
      </c>
      <c r="D157" s="197">
        <v>211</v>
      </c>
    </row>
    <row r="158" spans="1:4" s="182" customFormat="1" ht="21" customHeight="1">
      <c r="A158" s="189" t="s">
        <v>253</v>
      </c>
      <c r="B158" s="201">
        <f>B159+B161+B163+B167</f>
        <v>5708</v>
      </c>
      <c r="C158" s="201">
        <f>C159+C161+C163+C167</f>
        <v>4964</v>
      </c>
      <c r="D158" s="201">
        <f>D159+D161+D163+D167</f>
        <v>744</v>
      </c>
    </row>
    <row r="159" spans="1:4" s="182" customFormat="1" ht="21" customHeight="1">
      <c r="A159" s="192" t="s">
        <v>254</v>
      </c>
      <c r="B159" s="200">
        <f>SUM(B160)</f>
        <v>399</v>
      </c>
      <c r="C159" s="200">
        <f>SUM(C160)</f>
        <v>399</v>
      </c>
      <c r="D159" s="200">
        <f>SUM(D160)</f>
        <v>0</v>
      </c>
    </row>
    <row r="160" spans="1:4" s="182" customFormat="1" ht="21" customHeight="1">
      <c r="A160" s="195" t="s">
        <v>149</v>
      </c>
      <c r="B160" s="199">
        <f t="shared" ref="B160:B173" si="13">SUM(C160:D160)</f>
        <v>399</v>
      </c>
      <c r="C160" s="197">
        <v>399</v>
      </c>
      <c r="D160" s="197">
        <v>0</v>
      </c>
    </row>
    <row r="161" spans="1:4" s="182" customFormat="1" ht="21" customHeight="1">
      <c r="A161" s="192" t="s">
        <v>256</v>
      </c>
      <c r="B161" s="200">
        <f>SUM(B162)</f>
        <v>88</v>
      </c>
      <c r="C161" s="200">
        <f>SUM(C162)</f>
        <v>0</v>
      </c>
      <c r="D161" s="200">
        <f>SUM(D162)</f>
        <v>88</v>
      </c>
    </row>
    <row r="162" spans="1:4" s="182" customFormat="1" ht="21" customHeight="1">
      <c r="A162" s="195" t="s">
        <v>257</v>
      </c>
      <c r="B162" s="199">
        <f t="shared" si="13"/>
        <v>88</v>
      </c>
      <c r="C162" s="197">
        <v>0</v>
      </c>
      <c r="D162" s="197">
        <v>88</v>
      </c>
    </row>
    <row r="163" spans="1:4" s="182" customFormat="1" ht="21" customHeight="1">
      <c r="A163" s="192" t="s">
        <v>258</v>
      </c>
      <c r="B163" s="200">
        <f>SUM(B164:B166)</f>
        <v>505</v>
      </c>
      <c r="C163" s="200">
        <f>SUM(C164:C166)</f>
        <v>65</v>
      </c>
      <c r="D163" s="200">
        <f>SUM(D164:D166)</f>
        <v>440</v>
      </c>
    </row>
    <row r="164" spans="1:4" s="182" customFormat="1" ht="21" customHeight="1">
      <c r="A164" s="195" t="s">
        <v>259</v>
      </c>
      <c r="B164" s="199">
        <f t="shared" si="13"/>
        <v>65</v>
      </c>
      <c r="C164" s="197">
        <v>65</v>
      </c>
      <c r="D164" s="197">
        <v>0</v>
      </c>
    </row>
    <row r="165" spans="1:4" s="182" customFormat="1" ht="21" customHeight="1">
      <c r="A165" s="195" t="s">
        <v>260</v>
      </c>
      <c r="B165" s="199">
        <f t="shared" si="13"/>
        <v>273</v>
      </c>
      <c r="C165" s="197">
        <v>0</v>
      </c>
      <c r="D165" s="197">
        <v>273</v>
      </c>
    </row>
    <row r="166" spans="1:4" s="182" customFormat="1" ht="21" customHeight="1">
      <c r="A166" s="195" t="s">
        <v>261</v>
      </c>
      <c r="B166" s="199">
        <f t="shared" si="13"/>
        <v>167</v>
      </c>
      <c r="C166" s="197">
        <v>0</v>
      </c>
      <c r="D166" s="197">
        <v>167</v>
      </c>
    </row>
    <row r="167" spans="1:4" s="182" customFormat="1" ht="21" customHeight="1">
      <c r="A167" s="192" t="s">
        <v>262</v>
      </c>
      <c r="B167" s="200">
        <f>SUM(B168)</f>
        <v>4716</v>
      </c>
      <c r="C167" s="200">
        <f>SUM(C168)</f>
        <v>4500</v>
      </c>
      <c r="D167" s="200">
        <f>SUM(D168)</f>
        <v>216</v>
      </c>
    </row>
    <row r="168" spans="1:4" s="182" customFormat="1" ht="21" customHeight="1">
      <c r="A168" s="195" t="s">
        <v>262</v>
      </c>
      <c r="B168" s="199">
        <f t="shared" si="13"/>
        <v>4716</v>
      </c>
      <c r="C168" s="197">
        <v>4500</v>
      </c>
      <c r="D168" s="197">
        <v>216</v>
      </c>
    </row>
    <row r="169" spans="1:4" s="182" customFormat="1" ht="21" customHeight="1">
      <c r="A169" s="189" t="s">
        <v>263</v>
      </c>
      <c r="B169" s="201">
        <f>B170+B179+B181+B184+B186</f>
        <v>10993</v>
      </c>
      <c r="C169" s="201">
        <f>C170+C179+C181+C184+C186</f>
        <v>7451</v>
      </c>
      <c r="D169" s="201">
        <f>D170+D179+D181+D184+D186</f>
        <v>3542</v>
      </c>
    </row>
    <row r="170" spans="1:4" s="182" customFormat="1" ht="21" customHeight="1">
      <c r="A170" s="192" t="s">
        <v>264</v>
      </c>
      <c r="B170" s="200">
        <f>SUM(B171:B178)</f>
        <v>8307</v>
      </c>
      <c r="C170" s="200">
        <f>SUM(C171:C178)</f>
        <v>6809</v>
      </c>
      <c r="D170" s="200">
        <f>SUM(D171:D178)</f>
        <v>1498</v>
      </c>
    </row>
    <row r="171" spans="1:4" s="182" customFormat="1" ht="21" customHeight="1">
      <c r="A171" s="195" t="s">
        <v>149</v>
      </c>
      <c r="B171" s="199">
        <f t="shared" si="13"/>
        <v>5844</v>
      </c>
      <c r="C171" s="197">
        <v>5844</v>
      </c>
      <c r="D171" s="197">
        <v>0</v>
      </c>
    </row>
    <row r="172" spans="1:4" s="182" customFormat="1" ht="21" customHeight="1">
      <c r="A172" s="195" t="s">
        <v>150</v>
      </c>
      <c r="B172" s="199">
        <f t="shared" si="13"/>
        <v>145</v>
      </c>
      <c r="C172" s="197">
        <v>0</v>
      </c>
      <c r="D172" s="197">
        <v>145</v>
      </c>
    </row>
    <row r="173" spans="1:4" s="182" customFormat="1" ht="21" customHeight="1">
      <c r="A173" s="195" t="s">
        <v>265</v>
      </c>
      <c r="B173" s="199">
        <f t="shared" si="13"/>
        <v>570</v>
      </c>
      <c r="C173" s="197">
        <v>440</v>
      </c>
      <c r="D173" s="197">
        <v>130</v>
      </c>
    </row>
    <row r="174" spans="1:4" s="182" customFormat="1" ht="21" customHeight="1">
      <c r="A174" s="195" t="s">
        <v>267</v>
      </c>
      <c r="B174" s="199">
        <f t="shared" ref="B174:B194" si="14">SUM(C174:D174)</f>
        <v>1508</v>
      </c>
      <c r="C174" s="197">
        <v>507</v>
      </c>
      <c r="D174" s="197">
        <v>1001</v>
      </c>
    </row>
    <row r="175" spans="1:4" s="182" customFormat="1" ht="21" customHeight="1">
      <c r="A175" s="195" t="s">
        <v>675</v>
      </c>
      <c r="B175" s="199">
        <f t="shared" si="14"/>
        <v>17</v>
      </c>
      <c r="C175" s="197">
        <v>0</v>
      </c>
      <c r="D175" s="197">
        <v>17</v>
      </c>
    </row>
    <row r="176" spans="1:4" s="182" customFormat="1" ht="21" customHeight="1">
      <c r="A176" s="195" t="s">
        <v>269</v>
      </c>
      <c r="B176" s="199">
        <f t="shared" si="14"/>
        <v>70</v>
      </c>
      <c r="C176" s="197">
        <v>0</v>
      </c>
      <c r="D176" s="197">
        <v>70</v>
      </c>
    </row>
    <row r="177" spans="1:4" s="182" customFormat="1" ht="21" customHeight="1">
      <c r="A177" s="195" t="s">
        <v>270</v>
      </c>
      <c r="B177" s="199">
        <f t="shared" si="14"/>
        <v>18</v>
      </c>
      <c r="C177" s="197">
        <v>18</v>
      </c>
      <c r="D177" s="197">
        <v>0</v>
      </c>
    </row>
    <row r="178" spans="1:4" s="182" customFormat="1" ht="21" customHeight="1">
      <c r="A178" s="195" t="s">
        <v>271</v>
      </c>
      <c r="B178" s="199">
        <f t="shared" si="14"/>
        <v>135</v>
      </c>
      <c r="C178" s="197">
        <v>0</v>
      </c>
      <c r="D178" s="197">
        <v>135</v>
      </c>
    </row>
    <row r="179" spans="1:4" s="182" customFormat="1" ht="21" customHeight="1">
      <c r="A179" s="192" t="s">
        <v>272</v>
      </c>
      <c r="B179" s="200">
        <f>SUM(B180)</f>
        <v>690</v>
      </c>
      <c r="C179" s="200">
        <f>SUM(C180)</f>
        <v>136</v>
      </c>
      <c r="D179" s="200">
        <f>SUM(D180)</f>
        <v>554</v>
      </c>
    </row>
    <row r="180" spans="1:4" s="182" customFormat="1" ht="21" customHeight="1">
      <c r="A180" s="195" t="s">
        <v>273</v>
      </c>
      <c r="B180" s="199">
        <f t="shared" si="14"/>
        <v>690</v>
      </c>
      <c r="C180" s="197">
        <v>136</v>
      </c>
      <c r="D180" s="197">
        <v>554</v>
      </c>
    </row>
    <row r="181" spans="1:4" s="182" customFormat="1" ht="21" customHeight="1">
      <c r="A181" s="192" t="s">
        <v>276</v>
      </c>
      <c r="B181" s="200">
        <f>SUM(B182:B183)</f>
        <v>405</v>
      </c>
      <c r="C181" s="200">
        <f>SUM(C182:C183)</f>
        <v>97</v>
      </c>
      <c r="D181" s="200">
        <f>SUM(D182:D183)</f>
        <v>308</v>
      </c>
    </row>
    <row r="182" spans="1:4" s="182" customFormat="1" ht="21" customHeight="1">
      <c r="A182" s="195" t="s">
        <v>277</v>
      </c>
      <c r="B182" s="199">
        <f t="shared" si="14"/>
        <v>106</v>
      </c>
      <c r="C182" s="197">
        <v>97</v>
      </c>
      <c r="D182" s="197">
        <v>9</v>
      </c>
    </row>
    <row r="183" spans="1:4" s="182" customFormat="1" ht="21" customHeight="1">
      <c r="A183" s="195" t="s">
        <v>278</v>
      </c>
      <c r="B183" s="199">
        <f t="shared" si="14"/>
        <v>299</v>
      </c>
      <c r="C183" s="197">
        <v>0</v>
      </c>
      <c r="D183" s="197">
        <v>299</v>
      </c>
    </row>
    <row r="184" spans="1:4" s="182" customFormat="1" ht="21" customHeight="1">
      <c r="A184" s="192" t="s">
        <v>279</v>
      </c>
      <c r="B184" s="200">
        <f>SUM(B185)</f>
        <v>965</v>
      </c>
      <c r="C184" s="200">
        <f>SUM(C185)</f>
        <v>409</v>
      </c>
      <c r="D184" s="200">
        <f>SUM(D185)</f>
        <v>556</v>
      </c>
    </row>
    <row r="185" spans="1:4" s="182" customFormat="1" ht="21" customHeight="1">
      <c r="A185" s="195" t="s">
        <v>676</v>
      </c>
      <c r="B185" s="199">
        <f t="shared" si="14"/>
        <v>965</v>
      </c>
      <c r="C185" s="197">
        <v>409</v>
      </c>
      <c r="D185" s="197">
        <v>556</v>
      </c>
    </row>
    <row r="186" spans="1:4" s="182" customFormat="1" ht="21" customHeight="1">
      <c r="A186" s="192" t="s">
        <v>281</v>
      </c>
      <c r="B186" s="200">
        <f>SUM(B187)</f>
        <v>626</v>
      </c>
      <c r="C186" s="200">
        <f>SUM(C187)</f>
        <v>0</v>
      </c>
      <c r="D186" s="200">
        <f>SUM(D187)</f>
        <v>626</v>
      </c>
    </row>
    <row r="187" spans="1:4" s="182" customFormat="1" ht="21" customHeight="1">
      <c r="A187" s="195" t="s">
        <v>281</v>
      </c>
      <c r="B187" s="199">
        <f t="shared" si="14"/>
        <v>626</v>
      </c>
      <c r="C187" s="197">
        <v>0</v>
      </c>
      <c r="D187" s="197">
        <v>626</v>
      </c>
    </row>
    <row r="188" spans="1:4" s="182" customFormat="1" ht="21" customHeight="1">
      <c r="A188" s="189" t="s">
        <v>282</v>
      </c>
      <c r="B188" s="201">
        <f>B189+B199+B205+B212+B214+B216+B223+B230+B234+B240+B242+B245+B247+B249+B255</f>
        <v>133599</v>
      </c>
      <c r="C188" s="201">
        <f>C189+C199+C205+C212+C214+C216+C223+C230+C234+C240+C242+C245+C247+C249+C255</f>
        <v>61817</v>
      </c>
      <c r="D188" s="201">
        <f>D189+D199+D205+D212+D214+D216+D223+D230+D234+D240+D242+D245+D247+D249+D255</f>
        <v>71782</v>
      </c>
    </row>
    <row r="189" spans="1:4" s="182" customFormat="1" ht="21" customHeight="1">
      <c r="A189" s="192" t="s">
        <v>283</v>
      </c>
      <c r="B189" s="200">
        <f>SUM(B190:B198)</f>
        <v>11235</v>
      </c>
      <c r="C189" s="200">
        <f>SUM(C190:C198)</f>
        <v>4306</v>
      </c>
      <c r="D189" s="200">
        <f>SUM(D190:D198)</f>
        <v>6929</v>
      </c>
    </row>
    <row r="190" spans="1:4" s="182" customFormat="1" ht="21" customHeight="1">
      <c r="A190" s="195" t="s">
        <v>149</v>
      </c>
      <c r="B190" s="199">
        <f t="shared" si="14"/>
        <v>2939</v>
      </c>
      <c r="C190" s="197">
        <v>2939</v>
      </c>
      <c r="D190" s="197">
        <v>0</v>
      </c>
    </row>
    <row r="191" spans="1:4" s="182" customFormat="1" ht="21" customHeight="1">
      <c r="A191" s="195" t="s">
        <v>284</v>
      </c>
      <c r="B191" s="199">
        <f t="shared" si="14"/>
        <v>870</v>
      </c>
      <c r="C191" s="197">
        <v>0</v>
      </c>
      <c r="D191" s="197">
        <v>870</v>
      </c>
    </row>
    <row r="192" spans="1:4" s="182" customFormat="1" ht="21" customHeight="1">
      <c r="A192" s="195" t="s">
        <v>285</v>
      </c>
      <c r="B192" s="199">
        <f t="shared" si="14"/>
        <v>24</v>
      </c>
      <c r="C192" s="197">
        <v>0</v>
      </c>
      <c r="D192" s="197">
        <v>24</v>
      </c>
    </row>
    <row r="193" spans="1:4" s="182" customFormat="1" ht="21" customHeight="1">
      <c r="A193" s="195" t="s">
        <v>286</v>
      </c>
      <c r="B193" s="199">
        <f t="shared" si="14"/>
        <v>589</v>
      </c>
      <c r="C193" s="197">
        <v>531</v>
      </c>
      <c r="D193" s="197">
        <v>58</v>
      </c>
    </row>
    <row r="194" spans="1:4" s="182" customFormat="1" ht="21" customHeight="1">
      <c r="A194" s="195" t="s">
        <v>178</v>
      </c>
      <c r="B194" s="199">
        <f t="shared" si="14"/>
        <v>26</v>
      </c>
      <c r="C194" s="197">
        <v>0</v>
      </c>
      <c r="D194" s="197">
        <v>26</v>
      </c>
    </row>
    <row r="195" spans="1:4" s="182" customFormat="1" ht="21" customHeight="1">
      <c r="A195" s="195" t="s">
        <v>287</v>
      </c>
      <c r="B195" s="199">
        <f t="shared" ref="B195:B235" si="15">SUM(C195:D195)</f>
        <v>4112</v>
      </c>
      <c r="C195" s="197">
        <v>836</v>
      </c>
      <c r="D195" s="197">
        <v>3276</v>
      </c>
    </row>
    <row r="196" spans="1:4" s="182" customFormat="1" ht="21" customHeight="1">
      <c r="A196" s="195" t="s">
        <v>288</v>
      </c>
      <c r="B196" s="199">
        <f t="shared" si="15"/>
        <v>119</v>
      </c>
      <c r="C196" s="197">
        <v>0</v>
      </c>
      <c r="D196" s="197">
        <v>119</v>
      </c>
    </row>
    <row r="197" spans="1:4" s="182" customFormat="1" ht="21" customHeight="1">
      <c r="A197" s="195" t="s">
        <v>289</v>
      </c>
      <c r="B197" s="199">
        <f t="shared" si="15"/>
        <v>105</v>
      </c>
      <c r="C197" s="197">
        <v>0</v>
      </c>
      <c r="D197" s="197">
        <v>105</v>
      </c>
    </row>
    <row r="198" spans="1:4" s="182" customFormat="1" ht="21" customHeight="1">
      <c r="A198" s="195" t="s">
        <v>290</v>
      </c>
      <c r="B198" s="199">
        <f t="shared" si="15"/>
        <v>2451</v>
      </c>
      <c r="C198" s="197">
        <v>0</v>
      </c>
      <c r="D198" s="197">
        <v>2451</v>
      </c>
    </row>
    <row r="199" spans="1:4" s="182" customFormat="1" ht="21" customHeight="1">
      <c r="A199" s="192" t="s">
        <v>291</v>
      </c>
      <c r="B199" s="200">
        <f>SUM(B200:B204)</f>
        <v>1708</v>
      </c>
      <c r="C199" s="200">
        <f>SUM(C200:C204)</f>
        <v>410</v>
      </c>
      <c r="D199" s="200">
        <f>SUM(D200:D204)</f>
        <v>1298</v>
      </c>
    </row>
    <row r="200" spans="1:4" s="182" customFormat="1" ht="21" customHeight="1">
      <c r="A200" s="195" t="s">
        <v>149</v>
      </c>
      <c r="B200" s="199">
        <f t="shared" si="15"/>
        <v>328</v>
      </c>
      <c r="C200" s="197">
        <v>328</v>
      </c>
      <c r="D200" s="197">
        <v>0</v>
      </c>
    </row>
    <row r="201" spans="1:4" s="182" customFormat="1" ht="21" customHeight="1">
      <c r="A201" s="195" t="s">
        <v>292</v>
      </c>
      <c r="B201" s="199">
        <f t="shared" si="15"/>
        <v>37</v>
      </c>
      <c r="C201" s="197">
        <v>0</v>
      </c>
      <c r="D201" s="197">
        <v>37</v>
      </c>
    </row>
    <row r="202" spans="1:4" s="182" customFormat="1" ht="21" customHeight="1">
      <c r="A202" s="195" t="s">
        <v>293</v>
      </c>
      <c r="B202" s="199">
        <f t="shared" si="15"/>
        <v>203</v>
      </c>
      <c r="C202" s="197">
        <v>0</v>
      </c>
      <c r="D202" s="197">
        <v>203</v>
      </c>
    </row>
    <row r="203" spans="1:4" s="182" customFormat="1" ht="21" customHeight="1">
      <c r="A203" s="195" t="s">
        <v>294</v>
      </c>
      <c r="B203" s="199">
        <f t="shared" si="15"/>
        <v>362</v>
      </c>
      <c r="C203" s="197">
        <v>0</v>
      </c>
      <c r="D203" s="197">
        <v>362</v>
      </c>
    </row>
    <row r="204" spans="1:4" s="182" customFormat="1" ht="21" customHeight="1">
      <c r="A204" s="195" t="s">
        <v>295</v>
      </c>
      <c r="B204" s="199">
        <f t="shared" si="15"/>
        <v>778</v>
      </c>
      <c r="C204" s="197">
        <v>82</v>
      </c>
      <c r="D204" s="197">
        <v>696</v>
      </c>
    </row>
    <row r="205" spans="1:4" s="182" customFormat="1" ht="21" customHeight="1">
      <c r="A205" s="192" t="s">
        <v>296</v>
      </c>
      <c r="B205" s="200">
        <f>SUM(B206:B211)</f>
        <v>57182</v>
      </c>
      <c r="C205" s="200">
        <f>SUM(C206:C211)</f>
        <v>55276</v>
      </c>
      <c r="D205" s="200">
        <f>SUM(D206:D211)</f>
        <v>1906</v>
      </c>
    </row>
    <row r="206" spans="1:4" s="182" customFormat="1" ht="21" customHeight="1">
      <c r="A206" s="195" t="s">
        <v>297</v>
      </c>
      <c r="B206" s="199">
        <f t="shared" si="15"/>
        <v>8158</v>
      </c>
      <c r="C206" s="197">
        <v>8153</v>
      </c>
      <c r="D206" s="197">
        <v>5</v>
      </c>
    </row>
    <row r="207" spans="1:4" s="182" customFormat="1" ht="21" customHeight="1">
      <c r="A207" s="195" t="s">
        <v>298</v>
      </c>
      <c r="B207" s="199">
        <f t="shared" si="15"/>
        <v>18694</v>
      </c>
      <c r="C207" s="197">
        <v>18694</v>
      </c>
      <c r="D207" s="197">
        <v>0</v>
      </c>
    </row>
    <row r="208" spans="1:4" s="182" customFormat="1" ht="21" customHeight="1">
      <c r="A208" s="195" t="s">
        <v>299</v>
      </c>
      <c r="B208" s="199">
        <f t="shared" si="15"/>
        <v>2203</v>
      </c>
      <c r="C208" s="197">
        <v>302</v>
      </c>
      <c r="D208" s="197">
        <v>1901</v>
      </c>
    </row>
    <row r="209" spans="1:4" s="182" customFormat="1" ht="21" customHeight="1">
      <c r="A209" s="195" t="s">
        <v>300</v>
      </c>
      <c r="B209" s="199">
        <f t="shared" si="15"/>
        <v>17022</v>
      </c>
      <c r="C209" s="197">
        <v>17022</v>
      </c>
      <c r="D209" s="197">
        <v>0</v>
      </c>
    </row>
    <row r="210" spans="1:4" s="182" customFormat="1" ht="21" customHeight="1">
      <c r="A210" s="195" t="s">
        <v>301</v>
      </c>
      <c r="B210" s="199">
        <f t="shared" si="15"/>
        <v>8419</v>
      </c>
      <c r="C210" s="197">
        <v>8419</v>
      </c>
      <c r="D210" s="197">
        <v>0</v>
      </c>
    </row>
    <row r="211" spans="1:4" s="182" customFormat="1" ht="21" customHeight="1">
      <c r="A211" s="195" t="s">
        <v>677</v>
      </c>
      <c r="B211" s="199">
        <f t="shared" si="15"/>
        <v>2686</v>
      </c>
      <c r="C211" s="197">
        <v>2686</v>
      </c>
      <c r="D211" s="197">
        <v>0</v>
      </c>
    </row>
    <row r="212" spans="1:4" s="182" customFormat="1" ht="21" customHeight="1">
      <c r="A212" s="192" t="s">
        <v>678</v>
      </c>
      <c r="B212" s="200">
        <f>SUM(B213)</f>
        <v>3000</v>
      </c>
      <c r="C212" s="200">
        <f>SUM(C213)</f>
        <v>0</v>
      </c>
      <c r="D212" s="200">
        <f>SUM(D213)</f>
        <v>3000</v>
      </c>
    </row>
    <row r="213" spans="1:4" s="182" customFormat="1" ht="21" customHeight="1">
      <c r="A213" s="195" t="s">
        <v>679</v>
      </c>
      <c r="B213" s="199">
        <f t="shared" si="15"/>
        <v>3000</v>
      </c>
      <c r="C213" s="197">
        <v>0</v>
      </c>
      <c r="D213" s="197">
        <v>3000</v>
      </c>
    </row>
    <row r="214" spans="1:4" s="182" customFormat="1" ht="21" customHeight="1">
      <c r="A214" s="192" t="s">
        <v>303</v>
      </c>
      <c r="B214" s="200">
        <f>SUM(B215)</f>
        <v>5364</v>
      </c>
      <c r="C214" s="200">
        <f>SUM(C215)</f>
        <v>0</v>
      </c>
      <c r="D214" s="200">
        <f>SUM(D215)</f>
        <v>5364</v>
      </c>
    </row>
    <row r="215" spans="1:4" s="182" customFormat="1" ht="21" customHeight="1">
      <c r="A215" s="195" t="s">
        <v>306</v>
      </c>
      <c r="B215" s="199">
        <f t="shared" si="15"/>
        <v>5364</v>
      </c>
      <c r="C215" s="197">
        <v>0</v>
      </c>
      <c r="D215" s="197">
        <v>5364</v>
      </c>
    </row>
    <row r="216" spans="1:4" s="182" customFormat="1" ht="21" customHeight="1">
      <c r="A216" s="192" t="s">
        <v>307</v>
      </c>
      <c r="B216" s="200">
        <f>SUM(B217:B222)</f>
        <v>5952</v>
      </c>
      <c r="C216" s="200">
        <f>SUM(C217:C222)</f>
        <v>802</v>
      </c>
      <c r="D216" s="200">
        <f>SUM(D217:D222)</f>
        <v>5150</v>
      </c>
    </row>
    <row r="217" spans="1:4" s="182" customFormat="1" ht="21" customHeight="1">
      <c r="A217" s="195" t="s">
        <v>308</v>
      </c>
      <c r="B217" s="199">
        <f t="shared" si="15"/>
        <v>2817</v>
      </c>
      <c r="C217" s="197">
        <v>801</v>
      </c>
      <c r="D217" s="197">
        <v>2016</v>
      </c>
    </row>
    <row r="218" spans="1:4" s="182" customFormat="1" ht="21" customHeight="1">
      <c r="A218" s="195" t="s">
        <v>309</v>
      </c>
      <c r="B218" s="199">
        <f t="shared" si="15"/>
        <v>474</v>
      </c>
      <c r="C218" s="197">
        <v>1</v>
      </c>
      <c r="D218" s="197">
        <v>473</v>
      </c>
    </row>
    <row r="219" spans="1:4" s="182" customFormat="1" ht="21" customHeight="1">
      <c r="A219" s="195" t="s">
        <v>310</v>
      </c>
      <c r="B219" s="199">
        <f t="shared" si="15"/>
        <v>137</v>
      </c>
      <c r="C219" s="197">
        <v>0</v>
      </c>
      <c r="D219" s="197">
        <v>137</v>
      </c>
    </row>
    <row r="220" spans="1:4" s="182" customFormat="1" ht="21" customHeight="1">
      <c r="A220" s="195" t="s">
        <v>680</v>
      </c>
      <c r="B220" s="199">
        <f t="shared" si="15"/>
        <v>23</v>
      </c>
      <c r="C220" s="197">
        <v>0</v>
      </c>
      <c r="D220" s="197">
        <v>23</v>
      </c>
    </row>
    <row r="221" spans="1:4" s="182" customFormat="1" ht="21" customHeight="1">
      <c r="A221" s="195" t="s">
        <v>311</v>
      </c>
      <c r="B221" s="199">
        <f t="shared" si="15"/>
        <v>2248</v>
      </c>
      <c r="C221" s="197">
        <v>0</v>
      </c>
      <c r="D221" s="197">
        <v>2248</v>
      </c>
    </row>
    <row r="222" spans="1:4" s="182" customFormat="1" ht="21" customHeight="1">
      <c r="A222" s="195" t="s">
        <v>312</v>
      </c>
      <c r="B222" s="199">
        <f t="shared" si="15"/>
        <v>253</v>
      </c>
      <c r="C222" s="197">
        <v>0</v>
      </c>
      <c r="D222" s="197">
        <v>253</v>
      </c>
    </row>
    <row r="223" spans="1:4" s="182" customFormat="1" ht="21" customHeight="1">
      <c r="A223" s="192" t="s">
        <v>313</v>
      </c>
      <c r="B223" s="200">
        <f>SUM(B224:B229)</f>
        <v>27850</v>
      </c>
      <c r="C223" s="200">
        <f>SUM(C224:C229)</f>
        <v>663</v>
      </c>
      <c r="D223" s="200">
        <f>SUM(D224:D229)</f>
        <v>27187</v>
      </c>
    </row>
    <row r="224" spans="1:4" s="182" customFormat="1" ht="21" customHeight="1">
      <c r="A224" s="195" t="s">
        <v>314</v>
      </c>
      <c r="B224" s="199">
        <f t="shared" si="15"/>
        <v>22523</v>
      </c>
      <c r="C224" s="197">
        <v>0</v>
      </c>
      <c r="D224" s="197">
        <v>22523</v>
      </c>
    </row>
    <row r="225" spans="1:4" s="182" customFormat="1" ht="21" customHeight="1">
      <c r="A225" s="195" t="s">
        <v>315</v>
      </c>
      <c r="B225" s="199">
        <f t="shared" si="15"/>
        <v>1933</v>
      </c>
      <c r="C225" s="197">
        <v>0</v>
      </c>
      <c r="D225" s="197">
        <v>1933</v>
      </c>
    </row>
    <row r="226" spans="1:4" s="182" customFormat="1" ht="21" customHeight="1">
      <c r="A226" s="195" t="s">
        <v>316</v>
      </c>
      <c r="B226" s="199">
        <f t="shared" si="15"/>
        <v>945</v>
      </c>
      <c r="C226" s="197">
        <v>663</v>
      </c>
      <c r="D226" s="197">
        <v>282</v>
      </c>
    </row>
    <row r="227" spans="1:4" s="182" customFormat="1" ht="21" customHeight="1">
      <c r="A227" s="195" t="s">
        <v>681</v>
      </c>
      <c r="B227" s="199">
        <f t="shared" si="15"/>
        <v>51</v>
      </c>
      <c r="C227" s="197">
        <v>0</v>
      </c>
      <c r="D227" s="197">
        <v>51</v>
      </c>
    </row>
    <row r="228" spans="1:4" s="182" customFormat="1" ht="21" customHeight="1">
      <c r="A228" s="195" t="s">
        <v>317</v>
      </c>
      <c r="B228" s="199">
        <f t="shared" si="15"/>
        <v>1993</v>
      </c>
      <c r="C228" s="197">
        <v>0</v>
      </c>
      <c r="D228" s="197">
        <v>1993</v>
      </c>
    </row>
    <row r="229" spans="1:4" s="182" customFormat="1" ht="21" customHeight="1">
      <c r="A229" s="195" t="s">
        <v>318</v>
      </c>
      <c r="B229" s="199">
        <f t="shared" si="15"/>
        <v>405</v>
      </c>
      <c r="C229" s="197">
        <v>0</v>
      </c>
      <c r="D229" s="197">
        <v>405</v>
      </c>
    </row>
    <row r="230" spans="1:4" s="182" customFormat="1" ht="21" customHeight="1">
      <c r="A230" s="192" t="s">
        <v>319</v>
      </c>
      <c r="B230" s="200">
        <f>SUM(B231:B233)</f>
        <v>690</v>
      </c>
      <c r="C230" s="200">
        <f>SUM(C231:C233)</f>
        <v>0</v>
      </c>
      <c r="D230" s="200">
        <f>SUM(D231:D233)</f>
        <v>690</v>
      </c>
    </row>
    <row r="231" spans="1:4" s="182" customFormat="1" ht="21" customHeight="1">
      <c r="A231" s="195" t="s">
        <v>320</v>
      </c>
      <c r="B231" s="199">
        <f t="shared" si="15"/>
        <v>246</v>
      </c>
      <c r="C231" s="197">
        <v>0</v>
      </c>
      <c r="D231" s="197">
        <v>246</v>
      </c>
    </row>
    <row r="232" spans="1:4" s="182" customFormat="1" ht="21" customHeight="1">
      <c r="A232" s="195" t="s">
        <v>321</v>
      </c>
      <c r="B232" s="199">
        <f t="shared" si="15"/>
        <v>417</v>
      </c>
      <c r="C232" s="197">
        <v>0</v>
      </c>
      <c r="D232" s="197">
        <v>417</v>
      </c>
    </row>
    <row r="233" spans="1:4" s="182" customFormat="1" ht="21" customHeight="1">
      <c r="A233" s="195" t="s">
        <v>682</v>
      </c>
      <c r="B233" s="199">
        <f t="shared" si="15"/>
        <v>27</v>
      </c>
      <c r="C233" s="197">
        <v>0</v>
      </c>
      <c r="D233" s="197">
        <v>27</v>
      </c>
    </row>
    <row r="234" spans="1:4" s="182" customFormat="1" ht="21" customHeight="1">
      <c r="A234" s="192" t="s">
        <v>322</v>
      </c>
      <c r="B234" s="200">
        <f>SUM(B235:B239)</f>
        <v>6777</v>
      </c>
      <c r="C234" s="200">
        <f>SUM(C235:C239)</f>
        <v>91</v>
      </c>
      <c r="D234" s="200">
        <f>SUM(D235:D239)</f>
        <v>6686</v>
      </c>
    </row>
    <row r="235" spans="1:4" s="182" customFormat="1" ht="21" customHeight="1">
      <c r="A235" s="195" t="s">
        <v>149</v>
      </c>
      <c r="B235" s="199">
        <f t="shared" si="15"/>
        <v>91</v>
      </c>
      <c r="C235" s="197">
        <v>91</v>
      </c>
      <c r="D235" s="197">
        <v>0</v>
      </c>
    </row>
    <row r="236" spans="1:4" s="182" customFormat="1" ht="21" customHeight="1">
      <c r="A236" s="195" t="s">
        <v>324</v>
      </c>
      <c r="B236" s="199">
        <f t="shared" ref="B236:B263" si="16">SUM(C236:D236)</f>
        <v>424</v>
      </c>
      <c r="C236" s="197">
        <v>0</v>
      </c>
      <c r="D236" s="197">
        <v>424</v>
      </c>
    </row>
    <row r="237" spans="1:4" s="182" customFormat="1" ht="21" customHeight="1">
      <c r="A237" s="195" t="s">
        <v>325</v>
      </c>
      <c r="B237" s="199">
        <f t="shared" si="16"/>
        <v>34</v>
      </c>
      <c r="C237" s="197">
        <v>0</v>
      </c>
      <c r="D237" s="197">
        <v>34</v>
      </c>
    </row>
    <row r="238" spans="1:4" s="182" customFormat="1" ht="21" customHeight="1">
      <c r="A238" s="195" t="s">
        <v>327</v>
      </c>
      <c r="B238" s="199">
        <f t="shared" si="16"/>
        <v>641</v>
      </c>
      <c r="C238" s="197">
        <v>0</v>
      </c>
      <c r="D238" s="197">
        <v>641</v>
      </c>
    </row>
    <row r="239" spans="1:4" s="182" customFormat="1" ht="21" customHeight="1">
      <c r="A239" s="195" t="s">
        <v>328</v>
      </c>
      <c r="B239" s="199">
        <f t="shared" si="16"/>
        <v>5587</v>
      </c>
      <c r="C239" s="197">
        <v>0</v>
      </c>
      <c r="D239" s="197">
        <v>5587</v>
      </c>
    </row>
    <row r="240" spans="1:4" s="182" customFormat="1" ht="21" customHeight="1">
      <c r="A240" s="192" t="s">
        <v>330</v>
      </c>
      <c r="B240" s="200">
        <f>SUM(B241)</f>
        <v>1881</v>
      </c>
      <c r="C240" s="200">
        <f>SUM(C241)</f>
        <v>0</v>
      </c>
      <c r="D240" s="200">
        <f>SUM(D241)</f>
        <v>1881</v>
      </c>
    </row>
    <row r="241" spans="1:4" s="182" customFormat="1" ht="21" customHeight="1">
      <c r="A241" s="195" t="s">
        <v>331</v>
      </c>
      <c r="B241" s="199">
        <f t="shared" si="16"/>
        <v>1881</v>
      </c>
      <c r="C241" s="197">
        <v>0</v>
      </c>
      <c r="D241" s="197">
        <v>1881</v>
      </c>
    </row>
    <row r="242" spans="1:4" s="182" customFormat="1" ht="21" customHeight="1">
      <c r="A242" s="192" t="s">
        <v>332</v>
      </c>
      <c r="B242" s="200">
        <f>SUM(B243:B244)</f>
        <v>689</v>
      </c>
      <c r="C242" s="200">
        <f>SUM(C243:C244)</f>
        <v>0</v>
      </c>
      <c r="D242" s="200">
        <f>SUM(D243:D244)</f>
        <v>689</v>
      </c>
    </row>
    <row r="243" spans="1:4" s="182" customFormat="1" ht="21" customHeight="1">
      <c r="A243" s="195" t="s">
        <v>333</v>
      </c>
      <c r="B243" s="199">
        <f t="shared" si="16"/>
        <v>504</v>
      </c>
      <c r="C243" s="197">
        <v>0</v>
      </c>
      <c r="D243" s="197">
        <v>504</v>
      </c>
    </row>
    <row r="244" spans="1:4" s="182" customFormat="1" ht="21" customHeight="1">
      <c r="A244" s="195" t="s">
        <v>334</v>
      </c>
      <c r="B244" s="199">
        <f t="shared" si="16"/>
        <v>185</v>
      </c>
      <c r="C244" s="197">
        <v>0</v>
      </c>
      <c r="D244" s="197">
        <v>185</v>
      </c>
    </row>
    <row r="245" spans="1:4" s="182" customFormat="1" ht="21" customHeight="1">
      <c r="A245" s="192" t="s">
        <v>335</v>
      </c>
      <c r="B245" s="200">
        <f>SUM(B246)</f>
        <v>5422</v>
      </c>
      <c r="C245" s="200">
        <f>SUM(C246)</f>
        <v>0</v>
      </c>
      <c r="D245" s="200">
        <f>SUM(D246)</f>
        <v>5422</v>
      </c>
    </row>
    <row r="246" spans="1:4" s="182" customFormat="1" ht="21" customHeight="1">
      <c r="A246" s="195" t="s">
        <v>336</v>
      </c>
      <c r="B246" s="199">
        <f t="shared" si="16"/>
        <v>5422</v>
      </c>
      <c r="C246" s="197">
        <v>0</v>
      </c>
      <c r="D246" s="197">
        <v>5422</v>
      </c>
    </row>
    <row r="247" spans="1:4" s="182" customFormat="1" ht="21" customHeight="1">
      <c r="A247" s="192" t="s">
        <v>337</v>
      </c>
      <c r="B247" s="200">
        <f>SUM(B248)</f>
        <v>1328</v>
      </c>
      <c r="C247" s="200">
        <f>SUM(C248)</f>
        <v>0</v>
      </c>
      <c r="D247" s="200">
        <f>SUM(D248)</f>
        <v>1328</v>
      </c>
    </row>
    <row r="248" spans="1:4" s="182" customFormat="1" ht="21" customHeight="1">
      <c r="A248" s="195" t="s">
        <v>338</v>
      </c>
      <c r="B248" s="199">
        <f t="shared" si="16"/>
        <v>1328</v>
      </c>
      <c r="C248" s="197">
        <v>0</v>
      </c>
      <c r="D248" s="197">
        <v>1328</v>
      </c>
    </row>
    <row r="249" spans="1:4" s="182" customFormat="1" ht="21" customHeight="1">
      <c r="A249" s="192" t="s">
        <v>339</v>
      </c>
      <c r="B249" s="200">
        <f>SUM(B250:B254)</f>
        <v>718</v>
      </c>
      <c r="C249" s="200">
        <f>SUM(C250:C254)</f>
        <v>267</v>
      </c>
      <c r="D249" s="200">
        <f>SUM(D250:D254)</f>
        <v>451</v>
      </c>
    </row>
    <row r="250" spans="1:4" s="182" customFormat="1" ht="21" customHeight="1">
      <c r="A250" s="195" t="s">
        <v>149</v>
      </c>
      <c r="B250" s="199">
        <f t="shared" si="16"/>
        <v>178</v>
      </c>
      <c r="C250" s="197">
        <v>178</v>
      </c>
      <c r="D250" s="197">
        <v>0</v>
      </c>
    </row>
    <row r="251" spans="1:4" s="182" customFormat="1" ht="21" customHeight="1">
      <c r="A251" s="195" t="s">
        <v>150</v>
      </c>
      <c r="B251" s="199">
        <f t="shared" si="16"/>
        <v>90</v>
      </c>
      <c r="C251" s="197">
        <v>0</v>
      </c>
      <c r="D251" s="197">
        <v>90</v>
      </c>
    </row>
    <row r="252" spans="1:4" s="182" customFormat="1" ht="21" customHeight="1">
      <c r="A252" s="195" t="s">
        <v>340</v>
      </c>
      <c r="B252" s="199">
        <f t="shared" si="16"/>
        <v>179</v>
      </c>
      <c r="C252" s="197">
        <v>0</v>
      </c>
      <c r="D252" s="197">
        <v>179</v>
      </c>
    </row>
    <row r="253" spans="1:4" s="182" customFormat="1" ht="21" customHeight="1">
      <c r="A253" s="195" t="s">
        <v>154</v>
      </c>
      <c r="B253" s="199">
        <f t="shared" si="16"/>
        <v>89</v>
      </c>
      <c r="C253" s="197">
        <v>89</v>
      </c>
      <c r="D253" s="197">
        <v>0</v>
      </c>
    </row>
    <row r="254" spans="1:4" s="182" customFormat="1" ht="21" customHeight="1">
      <c r="A254" s="195" t="s">
        <v>341</v>
      </c>
      <c r="B254" s="199">
        <f t="shared" si="16"/>
        <v>182</v>
      </c>
      <c r="C254" s="197">
        <v>0</v>
      </c>
      <c r="D254" s="197">
        <v>182</v>
      </c>
    </row>
    <row r="255" spans="1:4" s="182" customFormat="1" ht="21" customHeight="1">
      <c r="A255" s="192" t="s">
        <v>342</v>
      </c>
      <c r="B255" s="200">
        <f>SUM(B256)</f>
        <v>3803</v>
      </c>
      <c r="C255" s="200">
        <f>SUM(C256)</f>
        <v>2</v>
      </c>
      <c r="D255" s="200">
        <f>SUM(D256)</f>
        <v>3801</v>
      </c>
    </row>
    <row r="256" spans="1:4" s="182" customFormat="1" ht="21" customHeight="1">
      <c r="A256" s="195" t="s">
        <v>342</v>
      </c>
      <c r="B256" s="199">
        <f t="shared" si="16"/>
        <v>3803</v>
      </c>
      <c r="C256" s="197">
        <v>2</v>
      </c>
      <c r="D256" s="197">
        <v>3801</v>
      </c>
    </row>
    <row r="257" spans="1:4" s="182" customFormat="1" ht="21" customHeight="1">
      <c r="A257" s="189" t="s">
        <v>343</v>
      </c>
      <c r="B257" s="201">
        <f>B258+B260+B264+B267+B277+B279+B281+B285+B287+B289+B292+B296+B298</f>
        <v>44719</v>
      </c>
      <c r="C257" s="201">
        <f>C258+C260+C264+C267+C277+C279+C281+C285+C287+C289+C292+C296+C298</f>
        <v>20714</v>
      </c>
      <c r="D257" s="201">
        <f>D258+D260+D264+D267+D277+D279+D281+D285+D287+D289+D292+D296+D298</f>
        <v>24005</v>
      </c>
    </row>
    <row r="258" spans="1:4" s="182" customFormat="1" ht="21" customHeight="1">
      <c r="A258" s="192" t="s">
        <v>344</v>
      </c>
      <c r="B258" s="200">
        <f>SUM(B259)</f>
        <v>409</v>
      </c>
      <c r="C258" s="200">
        <f>SUM(C259)</f>
        <v>409</v>
      </c>
      <c r="D258" s="200">
        <f>SUM(D259)</f>
        <v>0</v>
      </c>
    </row>
    <row r="259" spans="1:4" s="182" customFormat="1" ht="21" customHeight="1">
      <c r="A259" s="195" t="s">
        <v>149</v>
      </c>
      <c r="B259" s="199">
        <f t="shared" si="16"/>
        <v>409</v>
      </c>
      <c r="C259" s="197">
        <v>409</v>
      </c>
      <c r="D259" s="197">
        <v>0</v>
      </c>
    </row>
    <row r="260" spans="1:4" s="182" customFormat="1" ht="21" customHeight="1">
      <c r="A260" s="192" t="s">
        <v>345</v>
      </c>
      <c r="B260" s="200">
        <f>SUM(B261:B263)</f>
        <v>1537</v>
      </c>
      <c r="C260" s="200">
        <f>SUM(C261:C263)</f>
        <v>1407</v>
      </c>
      <c r="D260" s="200">
        <f>SUM(D261:D263)</f>
        <v>130</v>
      </c>
    </row>
    <row r="261" spans="1:4" s="182" customFormat="1" ht="21" customHeight="1">
      <c r="A261" s="195" t="s">
        <v>347</v>
      </c>
      <c r="B261" s="199">
        <f t="shared" si="16"/>
        <v>1079</v>
      </c>
      <c r="C261" s="197">
        <v>949</v>
      </c>
      <c r="D261" s="197">
        <v>130</v>
      </c>
    </row>
    <row r="262" spans="1:4" s="182" customFormat="1" ht="21" customHeight="1">
      <c r="A262" s="195" t="s">
        <v>348</v>
      </c>
      <c r="B262" s="199">
        <f t="shared" si="16"/>
        <v>249</v>
      </c>
      <c r="C262" s="197">
        <v>249</v>
      </c>
      <c r="D262" s="197">
        <v>0</v>
      </c>
    </row>
    <row r="263" spans="1:4" s="182" customFormat="1" ht="21" customHeight="1">
      <c r="A263" s="195" t="s">
        <v>349</v>
      </c>
      <c r="B263" s="199">
        <f t="shared" si="16"/>
        <v>209</v>
      </c>
      <c r="C263" s="197">
        <v>209</v>
      </c>
      <c r="D263" s="197">
        <v>0</v>
      </c>
    </row>
    <row r="264" spans="1:4" s="182" customFormat="1" ht="21" customHeight="1">
      <c r="A264" s="192" t="s">
        <v>351</v>
      </c>
      <c r="B264" s="200">
        <f>SUM(B265:B266)</f>
        <v>1903</v>
      </c>
      <c r="C264" s="200">
        <f>SUM(C265:C266)</f>
        <v>1078</v>
      </c>
      <c r="D264" s="200">
        <f>SUM(D265:D266)</f>
        <v>825</v>
      </c>
    </row>
    <row r="265" spans="1:4" s="182" customFormat="1" ht="21" customHeight="1">
      <c r="A265" s="195" t="s">
        <v>352</v>
      </c>
      <c r="B265" s="199">
        <f t="shared" ref="B265:B303" si="17">SUM(C265:D265)</f>
        <v>1085</v>
      </c>
      <c r="C265" s="197">
        <v>1078</v>
      </c>
      <c r="D265" s="197">
        <v>7</v>
      </c>
    </row>
    <row r="266" spans="1:4" s="182" customFormat="1" ht="21" customHeight="1">
      <c r="A266" s="195" t="s">
        <v>353</v>
      </c>
      <c r="B266" s="199">
        <f t="shared" si="17"/>
        <v>818</v>
      </c>
      <c r="C266" s="197">
        <v>0</v>
      </c>
      <c r="D266" s="197">
        <v>818</v>
      </c>
    </row>
    <row r="267" spans="1:4" s="182" customFormat="1" ht="21" customHeight="1">
      <c r="A267" s="192" t="s">
        <v>354</v>
      </c>
      <c r="B267" s="200">
        <f>SUM(B268:B276)</f>
        <v>11032</v>
      </c>
      <c r="C267" s="200">
        <f>SUM(C268:C276)</f>
        <v>1906</v>
      </c>
      <c r="D267" s="200">
        <f>SUM(D268:D276)</f>
        <v>9126</v>
      </c>
    </row>
    <row r="268" spans="1:4" s="182" customFormat="1" ht="21" customHeight="1">
      <c r="A268" s="195" t="s">
        <v>355</v>
      </c>
      <c r="B268" s="199">
        <f t="shared" si="17"/>
        <v>1169</v>
      </c>
      <c r="C268" s="197">
        <v>1025</v>
      </c>
      <c r="D268" s="197">
        <v>144</v>
      </c>
    </row>
    <row r="269" spans="1:4" s="182" customFormat="1" ht="21" customHeight="1">
      <c r="A269" s="195" t="s">
        <v>356</v>
      </c>
      <c r="B269" s="199">
        <f t="shared" si="17"/>
        <v>792</v>
      </c>
      <c r="C269" s="197">
        <v>713</v>
      </c>
      <c r="D269" s="197">
        <v>79</v>
      </c>
    </row>
    <row r="270" spans="1:4" s="182" customFormat="1" ht="21" customHeight="1">
      <c r="A270" s="195" t="s">
        <v>357</v>
      </c>
      <c r="B270" s="199">
        <f t="shared" si="17"/>
        <v>327</v>
      </c>
      <c r="C270" s="197">
        <v>168</v>
      </c>
      <c r="D270" s="197">
        <v>159</v>
      </c>
    </row>
    <row r="271" spans="1:4" s="182" customFormat="1" ht="21" customHeight="1">
      <c r="A271" s="195" t="s">
        <v>358</v>
      </c>
      <c r="B271" s="199">
        <f t="shared" si="17"/>
        <v>20</v>
      </c>
      <c r="C271" s="197">
        <v>0</v>
      </c>
      <c r="D271" s="197">
        <v>20</v>
      </c>
    </row>
    <row r="272" spans="1:4" s="182" customFormat="1" ht="21" customHeight="1">
      <c r="A272" s="195" t="s">
        <v>683</v>
      </c>
      <c r="B272" s="199">
        <f t="shared" si="17"/>
        <v>5</v>
      </c>
      <c r="C272" s="197">
        <v>0</v>
      </c>
      <c r="D272" s="197">
        <v>5</v>
      </c>
    </row>
    <row r="273" spans="1:4" s="182" customFormat="1" ht="21" customHeight="1">
      <c r="A273" s="195" t="s">
        <v>359</v>
      </c>
      <c r="B273" s="199">
        <f t="shared" si="17"/>
        <v>5185</v>
      </c>
      <c r="C273" s="197">
        <v>0</v>
      </c>
      <c r="D273" s="197">
        <v>5185</v>
      </c>
    </row>
    <row r="274" spans="1:4" s="182" customFormat="1" ht="21" customHeight="1">
      <c r="A274" s="195" t="s">
        <v>360</v>
      </c>
      <c r="B274" s="199">
        <f t="shared" si="17"/>
        <v>1379</v>
      </c>
      <c r="C274" s="197">
        <v>0</v>
      </c>
      <c r="D274" s="197">
        <v>1379</v>
      </c>
    </row>
    <row r="275" spans="1:4" s="182" customFormat="1" ht="21" customHeight="1">
      <c r="A275" s="195" t="s">
        <v>361</v>
      </c>
      <c r="B275" s="199">
        <f t="shared" si="17"/>
        <v>1326</v>
      </c>
      <c r="C275" s="197">
        <v>0</v>
      </c>
      <c r="D275" s="197">
        <v>1326</v>
      </c>
    </row>
    <row r="276" spans="1:4" s="182" customFormat="1" ht="21" customHeight="1">
      <c r="A276" s="195" t="s">
        <v>362</v>
      </c>
      <c r="B276" s="199">
        <f t="shared" si="17"/>
        <v>829</v>
      </c>
      <c r="C276" s="197">
        <v>0</v>
      </c>
      <c r="D276" s="197">
        <v>829</v>
      </c>
    </row>
    <row r="277" spans="1:4" s="182" customFormat="1" ht="21" customHeight="1">
      <c r="A277" s="192" t="s">
        <v>363</v>
      </c>
      <c r="B277" s="200">
        <f>SUM(B278)</f>
        <v>240</v>
      </c>
      <c r="C277" s="200">
        <f>SUM(C278)</f>
        <v>0</v>
      </c>
      <c r="D277" s="200">
        <f>SUM(D278)</f>
        <v>240</v>
      </c>
    </row>
    <row r="278" spans="1:4" s="182" customFormat="1" ht="21" customHeight="1">
      <c r="A278" s="195" t="s">
        <v>364</v>
      </c>
      <c r="B278" s="199">
        <f t="shared" si="17"/>
        <v>240</v>
      </c>
      <c r="C278" s="197">
        <v>0</v>
      </c>
      <c r="D278" s="197">
        <v>240</v>
      </c>
    </row>
    <row r="279" spans="1:4" s="182" customFormat="1" ht="21" customHeight="1">
      <c r="A279" s="192" t="s">
        <v>365</v>
      </c>
      <c r="B279" s="200">
        <f>SUM(B280)</f>
        <v>4452</v>
      </c>
      <c r="C279" s="200">
        <f>SUM(C280)</f>
        <v>0</v>
      </c>
      <c r="D279" s="200">
        <f>SUM(D280)</f>
        <v>4452</v>
      </c>
    </row>
    <row r="280" spans="1:4" s="182" customFormat="1" ht="21" customHeight="1">
      <c r="A280" s="195" t="s">
        <v>366</v>
      </c>
      <c r="B280" s="199">
        <f t="shared" si="17"/>
        <v>4452</v>
      </c>
      <c r="C280" s="197">
        <v>0</v>
      </c>
      <c r="D280" s="197">
        <v>4452</v>
      </c>
    </row>
    <row r="281" spans="1:4" s="182" customFormat="1" ht="21" customHeight="1">
      <c r="A281" s="192" t="s">
        <v>368</v>
      </c>
      <c r="B281" s="200">
        <f>SUM(B282:B284)</f>
        <v>21318</v>
      </c>
      <c r="C281" s="200">
        <f>SUM(C282:C284)</f>
        <v>15290</v>
      </c>
      <c r="D281" s="200">
        <f>SUM(D282:D284)</f>
        <v>6028</v>
      </c>
    </row>
    <row r="282" spans="1:4" s="182" customFormat="1" ht="21" customHeight="1">
      <c r="A282" s="195" t="s">
        <v>369</v>
      </c>
      <c r="B282" s="199">
        <f t="shared" si="17"/>
        <v>6155</v>
      </c>
      <c r="C282" s="197">
        <v>5547</v>
      </c>
      <c r="D282" s="197">
        <v>608</v>
      </c>
    </row>
    <row r="283" spans="1:4" s="182" customFormat="1" ht="21" customHeight="1">
      <c r="A283" s="195" t="s">
        <v>370</v>
      </c>
      <c r="B283" s="199">
        <f t="shared" si="17"/>
        <v>12706</v>
      </c>
      <c r="C283" s="197">
        <v>9706</v>
      </c>
      <c r="D283" s="197">
        <v>3000</v>
      </c>
    </row>
    <row r="284" spans="1:4" s="182" customFormat="1" ht="21" customHeight="1">
      <c r="A284" s="195" t="s">
        <v>371</v>
      </c>
      <c r="B284" s="199">
        <f t="shared" si="17"/>
        <v>2457</v>
      </c>
      <c r="C284" s="197">
        <v>37</v>
      </c>
      <c r="D284" s="197">
        <v>2420</v>
      </c>
    </row>
    <row r="285" spans="1:4" s="182" customFormat="1" ht="21" customHeight="1">
      <c r="A285" s="192" t="s">
        <v>373</v>
      </c>
      <c r="B285" s="200">
        <f>SUM(B286)</f>
        <v>1073</v>
      </c>
      <c r="C285" s="200">
        <f>SUM(C286)</f>
        <v>0</v>
      </c>
      <c r="D285" s="200">
        <f>SUM(D286)</f>
        <v>1073</v>
      </c>
    </row>
    <row r="286" spans="1:4" s="182" customFormat="1" ht="21" customHeight="1">
      <c r="A286" s="195" t="s">
        <v>374</v>
      </c>
      <c r="B286" s="199">
        <f t="shared" si="17"/>
        <v>1073</v>
      </c>
      <c r="C286" s="197">
        <v>0</v>
      </c>
      <c r="D286" s="197">
        <v>1073</v>
      </c>
    </row>
    <row r="287" spans="1:4" s="182" customFormat="1" ht="21" customHeight="1">
      <c r="A287" s="192" t="s">
        <v>375</v>
      </c>
      <c r="B287" s="200">
        <f>SUM(B288)</f>
        <v>1127</v>
      </c>
      <c r="C287" s="200">
        <f>SUM(C288)</f>
        <v>0</v>
      </c>
      <c r="D287" s="200">
        <f>SUM(D288)</f>
        <v>1127</v>
      </c>
    </row>
    <row r="288" spans="1:4" s="182" customFormat="1" ht="21" customHeight="1">
      <c r="A288" s="195" t="s">
        <v>376</v>
      </c>
      <c r="B288" s="199">
        <f t="shared" si="17"/>
        <v>1127</v>
      </c>
      <c r="C288" s="197">
        <v>0</v>
      </c>
      <c r="D288" s="197">
        <v>1127</v>
      </c>
    </row>
    <row r="289" spans="1:4" s="182" customFormat="1" ht="21" customHeight="1">
      <c r="A289" s="192" t="s">
        <v>378</v>
      </c>
      <c r="B289" s="200">
        <f>SUM(B290:B291)</f>
        <v>520</v>
      </c>
      <c r="C289" s="200">
        <f>SUM(C290:C291)</f>
        <v>0</v>
      </c>
      <c r="D289" s="200">
        <f>SUM(D290:D291)</f>
        <v>520</v>
      </c>
    </row>
    <row r="290" spans="1:4" s="182" customFormat="1" ht="21" customHeight="1">
      <c r="A290" s="195" t="s">
        <v>379</v>
      </c>
      <c r="B290" s="199">
        <f t="shared" si="17"/>
        <v>251</v>
      </c>
      <c r="C290" s="197">
        <v>0</v>
      </c>
      <c r="D290" s="197">
        <v>251</v>
      </c>
    </row>
    <row r="291" spans="1:4" s="182" customFormat="1" ht="21" customHeight="1">
      <c r="A291" s="195" t="s">
        <v>684</v>
      </c>
      <c r="B291" s="199">
        <f t="shared" si="17"/>
        <v>269</v>
      </c>
      <c r="C291" s="197">
        <v>0</v>
      </c>
      <c r="D291" s="197">
        <v>269</v>
      </c>
    </row>
    <row r="292" spans="1:4" s="182" customFormat="1" ht="21" customHeight="1">
      <c r="A292" s="192" t="s">
        <v>380</v>
      </c>
      <c r="B292" s="200">
        <f>SUM(B293:B295)</f>
        <v>1052</v>
      </c>
      <c r="C292" s="200">
        <f>SUM(C293:C295)</f>
        <v>624</v>
      </c>
      <c r="D292" s="200">
        <f>SUM(D293:D295)</f>
        <v>428</v>
      </c>
    </row>
    <row r="293" spans="1:4" s="182" customFormat="1" ht="21" customHeight="1">
      <c r="A293" s="195" t="s">
        <v>149</v>
      </c>
      <c r="B293" s="199">
        <f t="shared" si="17"/>
        <v>624</v>
      </c>
      <c r="C293" s="197">
        <v>624</v>
      </c>
      <c r="D293" s="197">
        <v>0</v>
      </c>
    </row>
    <row r="294" spans="1:4" s="182" customFormat="1" ht="21" customHeight="1">
      <c r="A294" s="195" t="s">
        <v>381</v>
      </c>
      <c r="B294" s="199">
        <f t="shared" si="17"/>
        <v>144</v>
      </c>
      <c r="C294" s="197">
        <v>0</v>
      </c>
      <c r="D294" s="197">
        <v>144</v>
      </c>
    </row>
    <row r="295" spans="1:4" s="182" customFormat="1" ht="21" customHeight="1">
      <c r="A295" s="195" t="s">
        <v>382</v>
      </c>
      <c r="B295" s="199">
        <f t="shared" si="17"/>
        <v>284</v>
      </c>
      <c r="C295" s="197">
        <v>0</v>
      </c>
      <c r="D295" s="197">
        <v>284</v>
      </c>
    </row>
    <row r="296" spans="1:4" s="182" customFormat="1" ht="21" customHeight="1">
      <c r="A296" s="192" t="s">
        <v>384</v>
      </c>
      <c r="B296" s="200">
        <f>SUM(B297)</f>
        <v>4</v>
      </c>
      <c r="C296" s="200">
        <f>SUM(C297)</f>
        <v>0</v>
      </c>
      <c r="D296" s="200">
        <f>SUM(D297)</f>
        <v>4</v>
      </c>
    </row>
    <row r="297" spans="1:4" s="182" customFormat="1" ht="21" customHeight="1">
      <c r="A297" s="195" t="s">
        <v>384</v>
      </c>
      <c r="B297" s="199">
        <f t="shared" si="17"/>
        <v>4</v>
      </c>
      <c r="C297" s="197">
        <v>0</v>
      </c>
      <c r="D297" s="197">
        <v>4</v>
      </c>
    </row>
    <row r="298" spans="1:4" s="182" customFormat="1" ht="21" customHeight="1">
      <c r="A298" s="192" t="s">
        <v>385</v>
      </c>
      <c r="B298" s="200">
        <f>SUM(B299)</f>
        <v>52</v>
      </c>
      <c r="C298" s="200">
        <f>SUM(C299)</f>
        <v>0</v>
      </c>
      <c r="D298" s="200">
        <f>SUM(D299)</f>
        <v>52</v>
      </c>
    </row>
    <row r="299" spans="1:4" s="182" customFormat="1" ht="21" customHeight="1">
      <c r="A299" s="195" t="s">
        <v>385</v>
      </c>
      <c r="B299" s="199">
        <f t="shared" si="17"/>
        <v>52</v>
      </c>
      <c r="C299" s="197"/>
      <c r="D299" s="197">
        <v>52</v>
      </c>
    </row>
    <row r="300" spans="1:4" s="182" customFormat="1" ht="21" customHeight="1">
      <c r="A300" s="189" t="s">
        <v>386</v>
      </c>
      <c r="B300" s="201">
        <f>B301+B304+B310+B312</f>
        <v>5013</v>
      </c>
      <c r="C300" s="201">
        <f>C301+C304+C310+C312</f>
        <v>992</v>
      </c>
      <c r="D300" s="201">
        <f>D301+D304+D310+D312</f>
        <v>4021</v>
      </c>
    </row>
    <row r="301" spans="1:4" s="182" customFormat="1" ht="21" customHeight="1">
      <c r="A301" s="192" t="s">
        <v>387</v>
      </c>
      <c r="B301" s="200">
        <f>SUM(B302:B303)</f>
        <v>1085</v>
      </c>
      <c r="C301" s="200">
        <f>SUM(C302:C303)</f>
        <v>992</v>
      </c>
      <c r="D301" s="200">
        <f>SUM(D302:D303)</f>
        <v>93</v>
      </c>
    </row>
    <row r="302" spans="1:4" s="182" customFormat="1" ht="21" customHeight="1">
      <c r="A302" s="195" t="s">
        <v>149</v>
      </c>
      <c r="B302" s="199">
        <f t="shared" si="17"/>
        <v>992</v>
      </c>
      <c r="C302" s="197">
        <v>992</v>
      </c>
      <c r="D302" s="197">
        <v>0</v>
      </c>
    </row>
    <row r="303" spans="1:4" s="182" customFormat="1" ht="21" customHeight="1">
      <c r="A303" s="195" t="s">
        <v>150</v>
      </c>
      <c r="B303" s="199">
        <f t="shared" si="17"/>
        <v>93</v>
      </c>
      <c r="C303" s="197">
        <v>0</v>
      </c>
      <c r="D303" s="197">
        <v>93</v>
      </c>
    </row>
    <row r="304" spans="1:4" s="182" customFormat="1" ht="21" customHeight="1">
      <c r="A304" s="192" t="s">
        <v>389</v>
      </c>
      <c r="B304" s="200">
        <f>SUM(B305:B309)</f>
        <v>2915</v>
      </c>
      <c r="C304" s="200">
        <f>SUM(C305:C309)</f>
        <v>0</v>
      </c>
      <c r="D304" s="200">
        <f>SUM(D305:D309)</f>
        <v>2915</v>
      </c>
    </row>
    <row r="305" spans="1:4" s="182" customFormat="1" ht="21" customHeight="1">
      <c r="A305" s="195" t="s">
        <v>390</v>
      </c>
      <c r="B305" s="199">
        <f t="shared" ref="B305:B311" si="18">SUM(C305:D305)</f>
        <v>975</v>
      </c>
      <c r="C305" s="197">
        <v>0</v>
      </c>
      <c r="D305" s="197">
        <v>975</v>
      </c>
    </row>
    <row r="306" spans="1:4" s="182" customFormat="1" ht="21" customHeight="1">
      <c r="A306" s="195" t="s">
        <v>685</v>
      </c>
      <c r="B306" s="199">
        <f t="shared" si="18"/>
        <v>524</v>
      </c>
      <c r="C306" s="197">
        <v>0</v>
      </c>
      <c r="D306" s="197">
        <v>524</v>
      </c>
    </row>
    <row r="307" spans="1:4" s="182" customFormat="1" ht="21" customHeight="1">
      <c r="A307" s="195" t="s">
        <v>391</v>
      </c>
      <c r="B307" s="199">
        <f t="shared" si="18"/>
        <v>209</v>
      </c>
      <c r="C307" s="197">
        <v>0</v>
      </c>
      <c r="D307" s="197">
        <v>209</v>
      </c>
    </row>
    <row r="308" spans="1:4" s="182" customFormat="1" ht="21" customHeight="1">
      <c r="A308" s="195" t="s">
        <v>392</v>
      </c>
      <c r="B308" s="199">
        <f t="shared" si="18"/>
        <v>14</v>
      </c>
      <c r="C308" s="197">
        <v>0</v>
      </c>
      <c r="D308" s="197">
        <v>14</v>
      </c>
    </row>
    <row r="309" spans="1:4" s="182" customFormat="1" ht="21" customHeight="1">
      <c r="A309" s="195" t="s">
        <v>393</v>
      </c>
      <c r="B309" s="199">
        <f t="shared" si="18"/>
        <v>1193</v>
      </c>
      <c r="C309" s="197">
        <v>0</v>
      </c>
      <c r="D309" s="197">
        <v>1193</v>
      </c>
    </row>
    <row r="310" spans="1:4" s="182" customFormat="1" ht="21" customHeight="1">
      <c r="A310" s="192" t="s">
        <v>394</v>
      </c>
      <c r="B310" s="200">
        <f>SUM(B311)</f>
        <v>70</v>
      </c>
      <c r="C310" s="200">
        <f>SUM(C311)</f>
        <v>0</v>
      </c>
      <c r="D310" s="200">
        <f>SUM(D311)</f>
        <v>70</v>
      </c>
    </row>
    <row r="311" spans="1:4" s="182" customFormat="1" ht="21" customHeight="1">
      <c r="A311" s="195" t="s">
        <v>395</v>
      </c>
      <c r="B311" s="199">
        <f t="shared" si="18"/>
        <v>70</v>
      </c>
      <c r="C311" s="197">
        <v>0</v>
      </c>
      <c r="D311" s="197">
        <v>70</v>
      </c>
    </row>
    <row r="312" spans="1:4" s="182" customFormat="1" ht="21" customHeight="1">
      <c r="A312" s="192" t="s">
        <v>396</v>
      </c>
      <c r="B312" s="200">
        <f>SUM(B313)</f>
        <v>943</v>
      </c>
      <c r="C312" s="200">
        <f>SUM(C313)</f>
        <v>0</v>
      </c>
      <c r="D312" s="200">
        <f>SUM(D313)</f>
        <v>943</v>
      </c>
    </row>
    <row r="313" spans="1:4" s="182" customFormat="1" ht="21" customHeight="1">
      <c r="A313" s="195" t="s">
        <v>396</v>
      </c>
      <c r="B313" s="199">
        <f t="shared" ref="B313:B326" si="19">SUM(C313:D313)</f>
        <v>943</v>
      </c>
      <c r="C313" s="197">
        <v>0</v>
      </c>
      <c r="D313" s="197">
        <v>943</v>
      </c>
    </row>
    <row r="314" spans="1:4" s="182" customFormat="1" ht="21" customHeight="1">
      <c r="A314" s="189" t="s">
        <v>397</v>
      </c>
      <c r="B314" s="201">
        <f>B315+B319+B321</f>
        <v>90175</v>
      </c>
      <c r="C314" s="201">
        <f>C315+C319+C321</f>
        <v>34709</v>
      </c>
      <c r="D314" s="201">
        <f>D315+D319+D321</f>
        <v>55466</v>
      </c>
    </row>
    <row r="315" spans="1:4" s="182" customFormat="1" ht="21" customHeight="1">
      <c r="A315" s="192" t="s">
        <v>398</v>
      </c>
      <c r="B315" s="200">
        <f>SUM(B316:B318)</f>
        <v>21146</v>
      </c>
      <c r="C315" s="200">
        <f>SUM(C316:C318)</f>
        <v>17978</v>
      </c>
      <c r="D315" s="200">
        <f>SUM(D316:D318)</f>
        <v>3168</v>
      </c>
    </row>
    <row r="316" spans="1:4" s="182" customFormat="1" ht="21" customHeight="1">
      <c r="A316" s="195" t="s">
        <v>149</v>
      </c>
      <c r="B316" s="199">
        <v>2986</v>
      </c>
      <c r="C316" s="197">
        <v>2986</v>
      </c>
      <c r="D316" s="197">
        <v>0</v>
      </c>
    </row>
    <row r="317" spans="1:4" s="182" customFormat="1" ht="21" customHeight="1">
      <c r="A317" s="195" t="s">
        <v>150</v>
      </c>
      <c r="B317" s="199">
        <f t="shared" si="19"/>
        <v>2998</v>
      </c>
      <c r="C317" s="197">
        <v>0</v>
      </c>
      <c r="D317" s="197">
        <v>2998</v>
      </c>
    </row>
    <row r="318" spans="1:4" s="182" customFormat="1" ht="21" customHeight="1">
      <c r="A318" s="195" t="s">
        <v>399</v>
      </c>
      <c r="B318" s="199">
        <f t="shared" si="19"/>
        <v>15162</v>
      </c>
      <c r="C318" s="197">
        <v>14992</v>
      </c>
      <c r="D318" s="197">
        <v>170</v>
      </c>
    </row>
    <row r="319" spans="1:4" s="182" customFormat="1" ht="21" customHeight="1">
      <c r="A319" s="192" t="s">
        <v>402</v>
      </c>
      <c r="B319" s="200">
        <f t="shared" si="19"/>
        <v>32687</v>
      </c>
      <c r="C319" s="194">
        <v>531</v>
      </c>
      <c r="D319" s="194">
        <v>32156</v>
      </c>
    </row>
    <row r="320" spans="1:4" s="182" customFormat="1" ht="21" customHeight="1">
      <c r="A320" s="195" t="s">
        <v>402</v>
      </c>
      <c r="B320" s="199">
        <f t="shared" si="19"/>
        <v>32687</v>
      </c>
      <c r="C320" s="197">
        <v>531</v>
      </c>
      <c r="D320" s="197">
        <v>32156</v>
      </c>
    </row>
    <row r="321" spans="1:4" s="182" customFormat="1" ht="21" customHeight="1">
      <c r="A321" s="192" t="s">
        <v>403</v>
      </c>
      <c r="B321" s="194">
        <f t="shared" si="19"/>
        <v>36342</v>
      </c>
      <c r="C321" s="194">
        <f>C322</f>
        <v>16200</v>
      </c>
      <c r="D321" s="194">
        <f>D322</f>
        <v>20142</v>
      </c>
    </row>
    <row r="322" spans="1:4" s="182" customFormat="1" ht="21" customHeight="1">
      <c r="A322" s="195" t="s">
        <v>403</v>
      </c>
      <c r="B322" s="199">
        <f t="shared" si="19"/>
        <v>36342</v>
      </c>
      <c r="C322" s="197">
        <v>16200</v>
      </c>
      <c r="D322" s="197">
        <v>20142</v>
      </c>
    </row>
    <row r="323" spans="1:4" s="182" customFormat="1" ht="21" customHeight="1">
      <c r="A323" s="189" t="s">
        <v>404</v>
      </c>
      <c r="B323" s="201">
        <f>B324+B327+B331+B334</f>
        <v>1339</v>
      </c>
      <c r="C323" s="201">
        <f>C324+C327+C331+C334</f>
        <v>145</v>
      </c>
      <c r="D323" s="201">
        <f>D324+D327+D331+D334</f>
        <v>1194</v>
      </c>
    </row>
    <row r="324" spans="1:4" s="182" customFormat="1" ht="21" customHeight="1">
      <c r="A324" s="192" t="s">
        <v>405</v>
      </c>
      <c r="B324" s="200">
        <f>SUM(B325:B326)</f>
        <v>392</v>
      </c>
      <c r="C324" s="200">
        <f>SUM(C325:C326)</f>
        <v>145</v>
      </c>
      <c r="D324" s="200">
        <f>SUM(D325:D326)</f>
        <v>247</v>
      </c>
    </row>
    <row r="325" spans="1:4" s="182" customFormat="1" ht="21" customHeight="1">
      <c r="A325" s="195" t="s">
        <v>154</v>
      </c>
      <c r="B325" s="199">
        <f t="shared" si="19"/>
        <v>145</v>
      </c>
      <c r="C325" s="197">
        <v>145</v>
      </c>
      <c r="D325" s="197">
        <v>0</v>
      </c>
    </row>
    <row r="326" spans="1:4" s="182" customFormat="1" ht="21" customHeight="1">
      <c r="A326" s="195" t="s">
        <v>406</v>
      </c>
      <c r="B326" s="199">
        <f t="shared" si="19"/>
        <v>247</v>
      </c>
      <c r="C326" s="197">
        <v>0</v>
      </c>
      <c r="D326" s="197">
        <v>247</v>
      </c>
    </row>
    <row r="327" spans="1:4" s="182" customFormat="1" ht="21" customHeight="1">
      <c r="A327" s="192" t="s">
        <v>407</v>
      </c>
      <c r="B327" s="200">
        <f>SUM(B328:B330)</f>
        <v>12</v>
      </c>
      <c r="C327" s="200">
        <f>SUM(C328:C330)</f>
        <v>0</v>
      </c>
      <c r="D327" s="200">
        <f>SUM(D328:D330)</f>
        <v>12</v>
      </c>
    </row>
    <row r="328" spans="1:4" s="182" customFormat="1" ht="21" customHeight="1">
      <c r="A328" s="195" t="s">
        <v>408</v>
      </c>
      <c r="B328" s="199">
        <f t="shared" ref="B328:B333" si="20">SUM(C328:D328)</f>
        <v>1</v>
      </c>
      <c r="C328" s="197">
        <v>0</v>
      </c>
      <c r="D328" s="197">
        <v>1</v>
      </c>
    </row>
    <row r="329" spans="1:4" s="182" customFormat="1" ht="21" customHeight="1">
      <c r="A329" s="195" t="s">
        <v>409</v>
      </c>
      <c r="B329" s="199">
        <f t="shared" si="20"/>
        <v>1</v>
      </c>
      <c r="C329" s="197">
        <v>0</v>
      </c>
      <c r="D329" s="197">
        <v>1</v>
      </c>
    </row>
    <row r="330" spans="1:4" s="182" customFormat="1" ht="21" customHeight="1">
      <c r="A330" s="195" t="s">
        <v>686</v>
      </c>
      <c r="B330" s="199">
        <f t="shared" si="20"/>
        <v>10</v>
      </c>
      <c r="C330" s="197">
        <v>0</v>
      </c>
      <c r="D330" s="197">
        <v>10</v>
      </c>
    </row>
    <row r="331" spans="1:4" s="182" customFormat="1" ht="21" customHeight="1">
      <c r="A331" s="192" t="s">
        <v>410</v>
      </c>
      <c r="B331" s="200">
        <f>SUM(B332:B333)</f>
        <v>367</v>
      </c>
      <c r="C331" s="200">
        <f>SUM(C332:C333)</f>
        <v>0</v>
      </c>
      <c r="D331" s="200">
        <f>SUM(D332:D333)</f>
        <v>367</v>
      </c>
    </row>
    <row r="332" spans="1:4" s="182" customFormat="1" ht="21" customHeight="1">
      <c r="A332" s="195" t="s">
        <v>687</v>
      </c>
      <c r="B332" s="199">
        <f t="shared" si="20"/>
        <v>300</v>
      </c>
      <c r="C332" s="197">
        <v>0</v>
      </c>
      <c r="D332" s="197">
        <v>300</v>
      </c>
    </row>
    <row r="333" spans="1:4" s="182" customFormat="1" ht="21" customHeight="1">
      <c r="A333" s="195" t="s">
        <v>411</v>
      </c>
      <c r="B333" s="199">
        <f t="shared" si="20"/>
        <v>67</v>
      </c>
      <c r="C333" s="197">
        <v>0</v>
      </c>
      <c r="D333" s="197">
        <v>67</v>
      </c>
    </row>
    <row r="334" spans="1:4" s="182" customFormat="1" ht="21" customHeight="1">
      <c r="A334" s="192" t="s">
        <v>412</v>
      </c>
      <c r="B334" s="200">
        <f>SUM(B335)</f>
        <v>568</v>
      </c>
      <c r="C334" s="200">
        <f>SUM(C335)</f>
        <v>0</v>
      </c>
      <c r="D334" s="200">
        <f>SUM(D335)</f>
        <v>568</v>
      </c>
    </row>
    <row r="335" spans="1:4" s="182" customFormat="1" ht="21" customHeight="1">
      <c r="A335" s="195" t="s">
        <v>413</v>
      </c>
      <c r="B335" s="199">
        <f t="shared" ref="B335:B342" si="21">SUM(C335:D335)</f>
        <v>568</v>
      </c>
      <c r="C335" s="197">
        <v>0</v>
      </c>
      <c r="D335" s="197">
        <v>568</v>
      </c>
    </row>
    <row r="336" spans="1:4" s="182" customFormat="1" ht="21" customHeight="1">
      <c r="A336" s="189" t="s">
        <v>415</v>
      </c>
      <c r="B336" s="201">
        <f>B337</f>
        <v>1265</v>
      </c>
      <c r="C336" s="201">
        <f>C337</f>
        <v>745</v>
      </c>
      <c r="D336" s="201">
        <f>D337</f>
        <v>520</v>
      </c>
    </row>
    <row r="337" spans="1:4" s="182" customFormat="1" ht="21" customHeight="1">
      <c r="A337" s="192" t="s">
        <v>416</v>
      </c>
      <c r="B337" s="200">
        <f>SUM(B338:B342)</f>
        <v>1265</v>
      </c>
      <c r="C337" s="200">
        <f>SUM(C338:C342)</f>
        <v>745</v>
      </c>
      <c r="D337" s="200">
        <f>SUM(D338:D342)</f>
        <v>520</v>
      </c>
    </row>
    <row r="338" spans="1:4" s="182" customFormat="1" ht="21" customHeight="1">
      <c r="A338" s="195" t="s">
        <v>149</v>
      </c>
      <c r="B338" s="199">
        <f t="shared" si="21"/>
        <v>513</v>
      </c>
      <c r="C338" s="197">
        <v>513</v>
      </c>
      <c r="D338" s="197">
        <v>0</v>
      </c>
    </row>
    <row r="339" spans="1:4" s="182" customFormat="1" ht="21" customHeight="1">
      <c r="A339" s="195" t="s">
        <v>688</v>
      </c>
      <c r="B339" s="199">
        <f t="shared" si="21"/>
        <v>201</v>
      </c>
      <c r="C339" s="197">
        <v>0</v>
      </c>
      <c r="D339" s="197">
        <v>201</v>
      </c>
    </row>
    <row r="340" spans="1:4" s="182" customFormat="1" ht="21" customHeight="1">
      <c r="A340" s="195" t="s">
        <v>417</v>
      </c>
      <c r="B340" s="199">
        <f t="shared" si="21"/>
        <v>13</v>
      </c>
      <c r="C340" s="197">
        <v>0</v>
      </c>
      <c r="D340" s="197">
        <v>13</v>
      </c>
    </row>
    <row r="341" spans="1:4" s="182" customFormat="1" ht="21" customHeight="1">
      <c r="A341" s="195" t="s">
        <v>418</v>
      </c>
      <c r="B341" s="199">
        <f t="shared" si="21"/>
        <v>44</v>
      </c>
      <c r="C341" s="197">
        <v>0</v>
      </c>
      <c r="D341" s="197">
        <v>44</v>
      </c>
    </row>
    <row r="342" spans="1:4" s="182" customFormat="1" ht="21" customHeight="1">
      <c r="A342" s="195" t="s">
        <v>419</v>
      </c>
      <c r="B342" s="199">
        <f t="shared" si="21"/>
        <v>494</v>
      </c>
      <c r="C342" s="197">
        <v>232</v>
      </c>
      <c r="D342" s="197">
        <v>262</v>
      </c>
    </row>
    <row r="343" spans="1:4" s="182" customFormat="1" ht="21" customHeight="1">
      <c r="A343" s="189" t="s">
        <v>423</v>
      </c>
      <c r="B343" s="201">
        <f>B344+B346+B349+B351</f>
        <v>7181</v>
      </c>
      <c r="C343" s="201">
        <f>C344+C346+C349+C351</f>
        <v>162</v>
      </c>
      <c r="D343" s="201">
        <f>D344+D346+D349+D351</f>
        <v>7019</v>
      </c>
    </row>
    <row r="344" spans="1:4" s="182" customFormat="1" ht="21" customHeight="1">
      <c r="A344" s="192" t="s">
        <v>424</v>
      </c>
      <c r="B344" s="200">
        <f>SUM(B345)</f>
        <v>14</v>
      </c>
      <c r="C344" s="200">
        <f>SUM(C345)</f>
        <v>0</v>
      </c>
      <c r="D344" s="200">
        <f>SUM(D345)</f>
        <v>14</v>
      </c>
    </row>
    <row r="345" spans="1:4" s="182" customFormat="1" ht="21" customHeight="1">
      <c r="A345" s="195" t="s">
        <v>425</v>
      </c>
      <c r="B345" s="199">
        <f t="shared" ref="B345:B350" si="22">SUM(C345:D345)</f>
        <v>14</v>
      </c>
      <c r="C345" s="197">
        <v>0</v>
      </c>
      <c r="D345" s="197">
        <v>14</v>
      </c>
    </row>
    <row r="346" spans="1:4" s="182" customFormat="1" ht="21" customHeight="1">
      <c r="A346" s="192" t="s">
        <v>426</v>
      </c>
      <c r="B346" s="200">
        <f>SUM(B347:B348)</f>
        <v>202</v>
      </c>
      <c r="C346" s="200">
        <f>SUM(C347:C348)</f>
        <v>162</v>
      </c>
      <c r="D346" s="200">
        <f>SUM(D347:D348)</f>
        <v>40</v>
      </c>
    </row>
    <row r="347" spans="1:4" s="182" customFormat="1" ht="21" customHeight="1">
      <c r="A347" s="195" t="s">
        <v>149</v>
      </c>
      <c r="B347" s="199">
        <f t="shared" si="22"/>
        <v>162</v>
      </c>
      <c r="C347" s="197">
        <v>162</v>
      </c>
      <c r="D347" s="197">
        <v>0</v>
      </c>
    </row>
    <row r="348" spans="1:4" s="182" customFormat="1" ht="21" customHeight="1">
      <c r="A348" s="195" t="s">
        <v>427</v>
      </c>
      <c r="B348" s="199">
        <f t="shared" si="22"/>
        <v>40</v>
      </c>
      <c r="C348" s="197">
        <v>0</v>
      </c>
      <c r="D348" s="197">
        <v>40</v>
      </c>
    </row>
    <row r="349" spans="1:4" s="182" customFormat="1" ht="21" customHeight="1">
      <c r="A349" s="192" t="s">
        <v>428</v>
      </c>
      <c r="B349" s="200">
        <f>SUM(B350)</f>
        <v>6674</v>
      </c>
      <c r="C349" s="200">
        <f>SUM(C350)</f>
        <v>0</v>
      </c>
      <c r="D349" s="200">
        <f>SUM(D350)</f>
        <v>6674</v>
      </c>
    </row>
    <row r="350" spans="1:4" s="182" customFormat="1" ht="21" customHeight="1">
      <c r="A350" s="195" t="s">
        <v>429</v>
      </c>
      <c r="B350" s="199">
        <f t="shared" si="22"/>
        <v>6674</v>
      </c>
      <c r="C350" s="197">
        <v>0</v>
      </c>
      <c r="D350" s="197">
        <v>6674</v>
      </c>
    </row>
    <row r="351" spans="1:4" s="182" customFormat="1" ht="20.25" customHeight="1">
      <c r="A351" s="192" t="s">
        <v>431</v>
      </c>
      <c r="B351" s="200">
        <f>SUM(B352)</f>
        <v>291</v>
      </c>
      <c r="C351" s="200">
        <f>SUM(C352)</f>
        <v>0</v>
      </c>
      <c r="D351" s="200">
        <f>SUM(D352)</f>
        <v>291</v>
      </c>
    </row>
    <row r="352" spans="1:4" s="182" customFormat="1" ht="21" customHeight="1">
      <c r="A352" s="195" t="s">
        <v>432</v>
      </c>
      <c r="B352" s="199">
        <f t="shared" ref="B352:B359" si="23">SUM(C352:D352)</f>
        <v>291</v>
      </c>
      <c r="C352" s="197">
        <v>0</v>
      </c>
      <c r="D352" s="197">
        <v>291</v>
      </c>
    </row>
    <row r="353" spans="1:4" s="182" customFormat="1" ht="21" customHeight="1">
      <c r="A353" s="189" t="s">
        <v>433</v>
      </c>
      <c r="B353" s="201">
        <f>B354+B356+B358</f>
        <v>25749</v>
      </c>
      <c r="C353" s="201">
        <f>C354+C356+C358</f>
        <v>0</v>
      </c>
      <c r="D353" s="201">
        <f>D354+D356+D358</f>
        <v>25749</v>
      </c>
    </row>
    <row r="354" spans="1:4" s="182" customFormat="1" ht="21" customHeight="1">
      <c r="A354" s="192" t="s">
        <v>434</v>
      </c>
      <c r="B354" s="200">
        <f>B355</f>
        <v>3473</v>
      </c>
      <c r="C354" s="200">
        <f>C355</f>
        <v>0</v>
      </c>
      <c r="D354" s="200">
        <f>D355</f>
        <v>3473</v>
      </c>
    </row>
    <row r="355" spans="1:4" s="182" customFormat="1" ht="21" customHeight="1">
      <c r="A355" s="195" t="s">
        <v>435</v>
      </c>
      <c r="B355" s="199">
        <f t="shared" si="23"/>
        <v>3473</v>
      </c>
      <c r="C355" s="197">
        <v>0</v>
      </c>
      <c r="D355" s="197">
        <v>3473</v>
      </c>
    </row>
    <row r="356" spans="1:4" s="182" customFormat="1" ht="21" customHeight="1">
      <c r="A356" s="192" t="s">
        <v>436</v>
      </c>
      <c r="B356" s="200">
        <f>B357</f>
        <v>1969</v>
      </c>
      <c r="C356" s="200">
        <f>C357</f>
        <v>0</v>
      </c>
      <c r="D356" s="200">
        <f>D357</f>
        <v>1969</v>
      </c>
    </row>
    <row r="357" spans="1:4" s="182" customFormat="1" ht="21" customHeight="1">
      <c r="A357" s="195" t="s">
        <v>437</v>
      </c>
      <c r="B357" s="199">
        <f t="shared" si="23"/>
        <v>1969</v>
      </c>
      <c r="C357" s="197">
        <v>0</v>
      </c>
      <c r="D357" s="197">
        <v>1969</v>
      </c>
    </row>
    <row r="358" spans="1:4" s="182" customFormat="1" ht="21" customHeight="1">
      <c r="A358" s="192" t="s">
        <v>438</v>
      </c>
      <c r="B358" s="200">
        <f>B359</f>
        <v>20307</v>
      </c>
      <c r="C358" s="200">
        <f>C359</f>
        <v>0</v>
      </c>
      <c r="D358" s="200">
        <f>D359</f>
        <v>20307</v>
      </c>
    </row>
    <row r="359" spans="1:4" s="182" customFormat="1" ht="21" customHeight="1">
      <c r="A359" s="195" t="s">
        <v>438</v>
      </c>
      <c r="B359" s="199">
        <f t="shared" si="23"/>
        <v>20307</v>
      </c>
      <c r="C359" s="197">
        <v>0</v>
      </c>
      <c r="D359" s="197">
        <v>20307</v>
      </c>
    </row>
    <row r="360" spans="1:4" s="182" customFormat="1" ht="21" customHeight="1">
      <c r="A360" s="189" t="s">
        <v>689</v>
      </c>
      <c r="B360" s="201">
        <f>B361</f>
        <v>247</v>
      </c>
      <c r="C360" s="201">
        <f>C361</f>
        <v>0</v>
      </c>
      <c r="D360" s="201">
        <f>D361</f>
        <v>247</v>
      </c>
    </row>
    <row r="361" spans="1:4" s="182" customFormat="1" ht="21" customHeight="1">
      <c r="A361" s="192" t="s">
        <v>446</v>
      </c>
      <c r="B361" s="200">
        <f>SUM(B362:B363)</f>
        <v>247</v>
      </c>
      <c r="C361" s="200">
        <f>SUM(C362:C363)</f>
        <v>0</v>
      </c>
      <c r="D361" s="200">
        <f>SUM(D362:D363)</f>
        <v>247</v>
      </c>
    </row>
    <row r="362" spans="1:4" s="182" customFormat="1" ht="21" customHeight="1">
      <c r="A362" s="195" t="s">
        <v>149</v>
      </c>
      <c r="B362" s="199">
        <f t="shared" ref="B362:B374" si="24">SUM(C362:D362)</f>
        <v>30</v>
      </c>
      <c r="C362" s="197">
        <v>0</v>
      </c>
      <c r="D362" s="197">
        <v>30</v>
      </c>
    </row>
    <row r="363" spans="1:4" s="182" customFormat="1" ht="21" customHeight="1">
      <c r="A363" s="195" t="s">
        <v>690</v>
      </c>
      <c r="B363" s="199">
        <f t="shared" si="24"/>
        <v>217</v>
      </c>
      <c r="C363" s="197">
        <v>0</v>
      </c>
      <c r="D363" s="197">
        <v>217</v>
      </c>
    </row>
    <row r="364" spans="1:4" s="182" customFormat="1" ht="21" customHeight="1">
      <c r="A364" s="189" t="s">
        <v>691</v>
      </c>
      <c r="B364" s="201">
        <f>B365+B371</f>
        <v>39201</v>
      </c>
      <c r="C364" s="201">
        <f>C365+C371</f>
        <v>15267</v>
      </c>
      <c r="D364" s="201">
        <f>D365+D371</f>
        <v>23934</v>
      </c>
    </row>
    <row r="365" spans="1:4" s="182" customFormat="1" ht="21" customHeight="1">
      <c r="A365" s="192" t="s">
        <v>449</v>
      </c>
      <c r="B365" s="200">
        <f>SUM(B366:B370)</f>
        <v>23516</v>
      </c>
      <c r="C365" s="200">
        <f>SUM(C366:C370)</f>
        <v>0</v>
      </c>
      <c r="D365" s="200">
        <f>SUM(D366:D370)</f>
        <v>23516</v>
      </c>
    </row>
    <row r="366" spans="1:4" s="182" customFormat="1" ht="21" customHeight="1">
      <c r="A366" s="195" t="s">
        <v>450</v>
      </c>
      <c r="B366" s="199">
        <f t="shared" si="24"/>
        <v>174</v>
      </c>
      <c r="C366" s="197">
        <v>0</v>
      </c>
      <c r="D366" s="197">
        <v>174</v>
      </c>
    </row>
    <row r="367" spans="1:4" s="182" customFormat="1" ht="21" customHeight="1">
      <c r="A367" s="195" t="s">
        <v>451</v>
      </c>
      <c r="B367" s="199">
        <f t="shared" si="24"/>
        <v>796</v>
      </c>
      <c r="C367" s="197">
        <v>0</v>
      </c>
      <c r="D367" s="197">
        <v>796</v>
      </c>
    </row>
    <row r="368" spans="1:4" s="182" customFormat="1" ht="21" customHeight="1">
      <c r="A368" s="195" t="s">
        <v>452</v>
      </c>
      <c r="B368" s="199">
        <f t="shared" si="24"/>
        <v>14453</v>
      </c>
      <c r="C368" s="197">
        <v>0</v>
      </c>
      <c r="D368" s="197">
        <v>14453</v>
      </c>
    </row>
    <row r="369" spans="1:4" s="182" customFormat="1" ht="21" customHeight="1">
      <c r="A369" s="195" t="s">
        <v>453</v>
      </c>
      <c r="B369" s="199">
        <f t="shared" si="24"/>
        <v>6452</v>
      </c>
      <c r="C369" s="197">
        <v>0</v>
      </c>
      <c r="D369" s="197">
        <v>6452</v>
      </c>
    </row>
    <row r="370" spans="1:4" s="182" customFormat="1" ht="21" customHeight="1">
      <c r="A370" s="195" t="s">
        <v>454</v>
      </c>
      <c r="B370" s="199">
        <f t="shared" si="24"/>
        <v>1641</v>
      </c>
      <c r="C370" s="197">
        <v>0</v>
      </c>
      <c r="D370" s="197">
        <v>1641</v>
      </c>
    </row>
    <row r="371" spans="1:4" s="182" customFormat="1" ht="21" customHeight="1">
      <c r="A371" s="192" t="s">
        <v>455</v>
      </c>
      <c r="B371" s="200">
        <f>SUM(B372:B374)</f>
        <v>15685</v>
      </c>
      <c r="C371" s="200">
        <f>SUM(C372:C374)</f>
        <v>15267</v>
      </c>
      <c r="D371" s="200">
        <f>SUM(D372:D374)</f>
        <v>418</v>
      </c>
    </row>
    <row r="372" spans="1:4" s="182" customFormat="1" ht="21" customHeight="1">
      <c r="A372" s="195" t="s">
        <v>456</v>
      </c>
      <c r="B372" s="199">
        <f t="shared" si="24"/>
        <v>12298</v>
      </c>
      <c r="C372" s="197">
        <v>12298</v>
      </c>
      <c r="D372" s="197">
        <v>0</v>
      </c>
    </row>
    <row r="373" spans="1:4" s="182" customFormat="1" ht="21" customHeight="1">
      <c r="A373" s="195" t="s">
        <v>692</v>
      </c>
      <c r="B373" s="199">
        <f t="shared" si="24"/>
        <v>5</v>
      </c>
      <c r="C373" s="197">
        <v>5</v>
      </c>
      <c r="D373" s="197">
        <v>0</v>
      </c>
    </row>
    <row r="374" spans="1:4" s="182" customFormat="1" ht="21" customHeight="1">
      <c r="A374" s="195" t="s">
        <v>457</v>
      </c>
      <c r="B374" s="199">
        <f t="shared" si="24"/>
        <v>3382</v>
      </c>
      <c r="C374" s="197">
        <v>2964</v>
      </c>
      <c r="D374" s="197">
        <v>418</v>
      </c>
    </row>
    <row r="375" spans="1:4" s="182" customFormat="1" ht="21" customHeight="1">
      <c r="A375" s="189" t="s">
        <v>693</v>
      </c>
      <c r="B375" s="201">
        <f>B376+B380+B385+B383</f>
        <v>18348</v>
      </c>
      <c r="C375" s="201">
        <f>C376+C380+C385+C383</f>
        <v>2541</v>
      </c>
      <c r="D375" s="201">
        <f>D376+D380+D385+D383</f>
        <v>15807</v>
      </c>
    </row>
    <row r="376" spans="1:4" s="182" customFormat="1" ht="21" customHeight="1">
      <c r="A376" s="192" t="s">
        <v>462</v>
      </c>
      <c r="B376" s="200">
        <f>SUM(B377:B379)</f>
        <v>1504</v>
      </c>
      <c r="C376" s="200">
        <f>SUM(C377:C379)</f>
        <v>505</v>
      </c>
      <c r="D376" s="200">
        <f>SUM(D377:D379)</f>
        <v>999</v>
      </c>
    </row>
    <row r="377" spans="1:4" s="182" customFormat="1" ht="21" customHeight="1">
      <c r="A377" s="195" t="s">
        <v>149</v>
      </c>
      <c r="B377" s="199">
        <f t="shared" ref="B377:B394" si="25">SUM(C377:D377)</f>
        <v>505</v>
      </c>
      <c r="C377" s="197">
        <v>505</v>
      </c>
      <c r="D377" s="197">
        <v>0</v>
      </c>
    </row>
    <row r="378" spans="1:4" s="182" customFormat="1" ht="21" customHeight="1">
      <c r="A378" s="195" t="s">
        <v>463</v>
      </c>
      <c r="B378" s="199">
        <f t="shared" si="25"/>
        <v>659</v>
      </c>
      <c r="C378" s="197">
        <v>0</v>
      </c>
      <c r="D378" s="197">
        <v>659</v>
      </c>
    </row>
    <row r="379" spans="1:4" s="182" customFormat="1" ht="21" customHeight="1">
      <c r="A379" s="195" t="s">
        <v>464</v>
      </c>
      <c r="B379" s="199">
        <f t="shared" si="25"/>
        <v>340</v>
      </c>
      <c r="C379" s="197">
        <v>0</v>
      </c>
      <c r="D379" s="197">
        <v>340</v>
      </c>
    </row>
    <row r="380" spans="1:4" s="182" customFormat="1" ht="21" customHeight="1">
      <c r="A380" s="192" t="s">
        <v>467</v>
      </c>
      <c r="B380" s="200">
        <f t="shared" si="25"/>
        <v>5363</v>
      </c>
      <c r="C380" s="200">
        <f>SUM(C381:C382)</f>
        <v>2036</v>
      </c>
      <c r="D380" s="200">
        <f>SUM(D381:D382)</f>
        <v>3327</v>
      </c>
    </row>
    <row r="381" spans="1:4" s="182" customFormat="1" ht="21" customHeight="1">
      <c r="A381" s="195" t="s">
        <v>149</v>
      </c>
      <c r="B381" s="199">
        <f t="shared" si="25"/>
        <v>2036</v>
      </c>
      <c r="C381" s="197">
        <v>2036</v>
      </c>
      <c r="D381" s="197">
        <v>0</v>
      </c>
    </row>
    <row r="382" spans="1:4" s="182" customFormat="1" ht="21" customHeight="1">
      <c r="A382" s="195" t="s">
        <v>150</v>
      </c>
      <c r="B382" s="199">
        <f t="shared" si="25"/>
        <v>3327</v>
      </c>
      <c r="C382" s="197">
        <v>0</v>
      </c>
      <c r="D382" s="197">
        <v>3327</v>
      </c>
    </row>
    <row r="383" spans="1:4" s="182" customFormat="1" ht="21" customHeight="1">
      <c r="A383" s="192" t="s">
        <v>468</v>
      </c>
      <c r="B383" s="200">
        <f t="shared" si="25"/>
        <v>122</v>
      </c>
      <c r="C383" s="200">
        <f>SUM(C384)</f>
        <v>0</v>
      </c>
      <c r="D383" s="200">
        <f>SUM(D384)</f>
        <v>122</v>
      </c>
    </row>
    <row r="384" spans="1:4" s="182" customFormat="1" ht="21" customHeight="1">
      <c r="A384" s="195" t="s">
        <v>694</v>
      </c>
      <c r="B384" s="199">
        <f t="shared" si="25"/>
        <v>122</v>
      </c>
      <c r="C384" s="197">
        <v>0</v>
      </c>
      <c r="D384" s="197">
        <v>122</v>
      </c>
    </row>
    <row r="385" spans="1:4" s="182" customFormat="1" ht="21" customHeight="1">
      <c r="A385" s="192" t="s">
        <v>470</v>
      </c>
      <c r="B385" s="200">
        <f t="shared" si="25"/>
        <v>11359</v>
      </c>
      <c r="C385" s="200">
        <f>SUM(C386:C387)</f>
        <v>0</v>
      </c>
      <c r="D385" s="200">
        <f>SUM(D386:D387)</f>
        <v>11359</v>
      </c>
    </row>
    <row r="386" spans="1:4" s="182" customFormat="1" ht="21" customHeight="1">
      <c r="A386" s="195" t="s">
        <v>472</v>
      </c>
      <c r="B386" s="199">
        <f t="shared" si="25"/>
        <v>1146</v>
      </c>
      <c r="C386" s="197">
        <v>0</v>
      </c>
      <c r="D386" s="197">
        <v>1146</v>
      </c>
    </row>
    <row r="387" spans="1:4" s="182" customFormat="1" ht="21" customHeight="1">
      <c r="A387" s="195" t="s">
        <v>474</v>
      </c>
      <c r="B387" s="199">
        <f t="shared" si="25"/>
        <v>10213</v>
      </c>
      <c r="C387" s="197">
        <v>0</v>
      </c>
      <c r="D387" s="197">
        <v>10213</v>
      </c>
    </row>
    <row r="388" spans="1:4" s="182" customFormat="1" ht="21" customHeight="1">
      <c r="A388" s="189" t="s">
        <v>695</v>
      </c>
      <c r="B388" s="201">
        <f t="shared" si="25"/>
        <v>10000</v>
      </c>
      <c r="C388" s="190">
        <v>0</v>
      </c>
      <c r="D388" s="190">
        <v>10000</v>
      </c>
    </row>
    <row r="389" spans="1:4" s="182" customFormat="1" ht="21" customHeight="1">
      <c r="A389" s="189" t="s">
        <v>696</v>
      </c>
      <c r="B389" s="201">
        <f t="shared" si="25"/>
        <v>15923</v>
      </c>
      <c r="C389" s="201">
        <f>C390</f>
        <v>0</v>
      </c>
      <c r="D389" s="201">
        <f>D390</f>
        <v>15923</v>
      </c>
    </row>
    <row r="390" spans="1:4" s="182" customFormat="1" ht="21" customHeight="1">
      <c r="A390" s="192" t="s">
        <v>477</v>
      </c>
      <c r="B390" s="200">
        <f t="shared" si="25"/>
        <v>15923</v>
      </c>
      <c r="C390" s="200">
        <f>SUM(C391:C392)</f>
        <v>0</v>
      </c>
      <c r="D390" s="200">
        <f>SUM(D391:D392)</f>
        <v>15923</v>
      </c>
    </row>
    <row r="391" spans="1:4" s="182" customFormat="1" ht="21" customHeight="1">
      <c r="A391" s="195" t="s">
        <v>478</v>
      </c>
      <c r="B391" s="199">
        <f t="shared" si="25"/>
        <v>15918</v>
      </c>
      <c r="C391" s="197">
        <v>0</v>
      </c>
      <c r="D391" s="197">
        <v>15918</v>
      </c>
    </row>
    <row r="392" spans="1:4" s="182" customFormat="1" ht="21" customHeight="1">
      <c r="A392" s="195" t="s">
        <v>697</v>
      </c>
      <c r="B392" s="199">
        <f t="shared" si="25"/>
        <v>5</v>
      </c>
      <c r="C392" s="197">
        <v>0</v>
      </c>
      <c r="D392" s="197">
        <v>5</v>
      </c>
    </row>
    <row r="393" spans="1:4" s="182" customFormat="1" ht="21" customHeight="1">
      <c r="A393" s="189" t="s">
        <v>698</v>
      </c>
      <c r="B393" s="201">
        <f t="shared" si="25"/>
        <v>1</v>
      </c>
      <c r="C393" s="201">
        <v>0</v>
      </c>
      <c r="D393" s="201">
        <v>1</v>
      </c>
    </row>
    <row r="394" spans="1:4" s="182" customFormat="1" ht="21" customHeight="1">
      <c r="A394" s="192" t="s">
        <v>480</v>
      </c>
      <c r="B394" s="200">
        <f t="shared" si="25"/>
        <v>1</v>
      </c>
      <c r="C394" s="194">
        <v>0</v>
      </c>
      <c r="D394" s="194">
        <v>1</v>
      </c>
    </row>
    <row r="395" spans="1:4" ht="25.5" customHeight="1">
      <c r="A395" s="500" t="s">
        <v>699</v>
      </c>
      <c r="B395" s="500"/>
    </row>
  </sheetData>
  <mergeCells count="4">
    <mergeCell ref="A1:B1"/>
    <mergeCell ref="A2:D2"/>
    <mergeCell ref="C3:D3"/>
    <mergeCell ref="A395:B395"/>
  </mergeCells>
  <phoneticPr fontId="94" type="noConversion"/>
  <printOptions horizontalCentered="1"/>
  <pageMargins left="0.436805555555556" right="0.44791666666666702" top="0.39305555555555599" bottom="0.47152777777777799" header="0.15625" footer="0.235416666666667"/>
  <pageSetup paperSize="9" scale="72" firstPageNumber="22" fitToHeight="0" orientation="portrait" blackAndWhite="1" useFirstPageNumber="1" errors="blank"/>
  <headerFooter alignWithMargins="0">
    <oddFooter>&amp;C第 &amp;P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35"/>
  <sheetViews>
    <sheetView zoomScale="115" zoomScaleNormal="115" workbookViewId="0">
      <selection activeCell="B9" sqref="B9"/>
    </sheetView>
  </sheetViews>
  <sheetFormatPr defaultColWidth="21.5" defaultRowHeight="21.95" customHeight="1"/>
  <cols>
    <col min="1" max="1" width="52.25" style="169" customWidth="1"/>
    <col min="2" max="2" width="32.5" style="169" customWidth="1"/>
    <col min="3" max="256" width="21.5" style="169"/>
    <col min="257" max="257" width="52.25" style="169" customWidth="1"/>
    <col min="258" max="258" width="32.5" style="169" customWidth="1"/>
    <col min="259" max="512" width="21.5" style="169"/>
    <col min="513" max="513" width="52.25" style="169" customWidth="1"/>
    <col min="514" max="514" width="32.5" style="169" customWidth="1"/>
    <col min="515" max="768" width="21.5" style="169"/>
    <col min="769" max="769" width="52.25" style="169" customWidth="1"/>
    <col min="770" max="770" width="32.5" style="169" customWidth="1"/>
    <col min="771" max="1024" width="21.5" style="169"/>
    <col min="1025" max="1025" width="52.25" style="169" customWidth="1"/>
    <col min="1026" max="1026" width="32.5" style="169" customWidth="1"/>
    <col min="1027" max="1280" width="21.5" style="169"/>
    <col min="1281" max="1281" width="52.25" style="169" customWidth="1"/>
    <col min="1282" max="1282" width="32.5" style="169" customWidth="1"/>
    <col min="1283" max="1536" width="21.5" style="169"/>
    <col min="1537" max="1537" width="52.25" style="169" customWidth="1"/>
    <col min="1538" max="1538" width="32.5" style="169" customWidth="1"/>
    <col min="1539" max="1792" width="21.5" style="169"/>
    <col min="1793" max="1793" width="52.25" style="169" customWidth="1"/>
    <col min="1794" max="1794" width="32.5" style="169" customWidth="1"/>
    <col min="1795" max="2048" width="21.5" style="169"/>
    <col min="2049" max="2049" width="52.25" style="169" customWidth="1"/>
    <col min="2050" max="2050" width="32.5" style="169" customWidth="1"/>
    <col min="2051" max="2304" width="21.5" style="169"/>
    <col min="2305" max="2305" width="52.25" style="169" customWidth="1"/>
    <col min="2306" max="2306" width="32.5" style="169" customWidth="1"/>
    <col min="2307" max="2560" width="21.5" style="169"/>
    <col min="2561" max="2561" width="52.25" style="169" customWidth="1"/>
    <col min="2562" max="2562" width="32.5" style="169" customWidth="1"/>
    <col min="2563" max="2816" width="21.5" style="169"/>
    <col min="2817" max="2817" width="52.25" style="169" customWidth="1"/>
    <col min="2818" max="2818" width="32.5" style="169" customWidth="1"/>
    <col min="2819" max="3072" width="21.5" style="169"/>
    <col min="3073" max="3073" width="52.25" style="169" customWidth="1"/>
    <col min="3074" max="3074" width="32.5" style="169" customWidth="1"/>
    <col min="3075" max="3328" width="21.5" style="169"/>
    <col min="3329" max="3329" width="52.25" style="169" customWidth="1"/>
    <col min="3330" max="3330" width="32.5" style="169" customWidth="1"/>
    <col min="3331" max="3584" width="21.5" style="169"/>
    <col min="3585" max="3585" width="52.25" style="169" customWidth="1"/>
    <col min="3586" max="3586" width="32.5" style="169" customWidth="1"/>
    <col min="3587" max="3840" width="21.5" style="169"/>
    <col min="3841" max="3841" width="52.25" style="169" customWidth="1"/>
    <col min="3842" max="3842" width="32.5" style="169" customWidth="1"/>
    <col min="3843" max="4096" width="21.5" style="169"/>
    <col min="4097" max="4097" width="52.25" style="169" customWidth="1"/>
    <col min="4098" max="4098" width="32.5" style="169" customWidth="1"/>
    <col min="4099" max="4352" width="21.5" style="169"/>
    <col min="4353" max="4353" width="52.25" style="169" customWidth="1"/>
    <col min="4354" max="4354" width="32.5" style="169" customWidth="1"/>
    <col min="4355" max="4608" width="21.5" style="169"/>
    <col min="4609" max="4609" width="52.25" style="169" customWidth="1"/>
    <col min="4610" max="4610" width="32.5" style="169" customWidth="1"/>
    <col min="4611" max="4864" width="21.5" style="169"/>
    <col min="4865" max="4865" width="52.25" style="169" customWidth="1"/>
    <col min="4866" max="4866" width="32.5" style="169" customWidth="1"/>
    <col min="4867" max="5120" width="21.5" style="169"/>
    <col min="5121" max="5121" width="52.25" style="169" customWidth="1"/>
    <col min="5122" max="5122" width="32.5" style="169" customWidth="1"/>
    <col min="5123" max="5376" width="21.5" style="169"/>
    <col min="5377" max="5377" width="52.25" style="169" customWidth="1"/>
    <col min="5378" max="5378" width="32.5" style="169" customWidth="1"/>
    <col min="5379" max="5632" width="21.5" style="169"/>
    <col min="5633" max="5633" width="52.25" style="169" customWidth="1"/>
    <col min="5634" max="5634" width="32.5" style="169" customWidth="1"/>
    <col min="5635" max="5888" width="21.5" style="169"/>
    <col min="5889" max="5889" width="52.25" style="169" customWidth="1"/>
    <col min="5890" max="5890" width="32.5" style="169" customWidth="1"/>
    <col min="5891" max="6144" width="21.5" style="169"/>
    <col min="6145" max="6145" width="52.25" style="169" customWidth="1"/>
    <col min="6146" max="6146" width="32.5" style="169" customWidth="1"/>
    <col min="6147" max="6400" width="21.5" style="169"/>
    <col min="6401" max="6401" width="52.25" style="169" customWidth="1"/>
    <col min="6402" max="6402" width="32.5" style="169" customWidth="1"/>
    <col min="6403" max="6656" width="21.5" style="169"/>
    <col min="6657" max="6657" width="52.25" style="169" customWidth="1"/>
    <col min="6658" max="6658" width="32.5" style="169" customWidth="1"/>
    <col min="6659" max="6912" width="21.5" style="169"/>
    <col min="6913" max="6913" width="52.25" style="169" customWidth="1"/>
    <col min="6914" max="6914" width="32.5" style="169" customWidth="1"/>
    <col min="6915" max="7168" width="21.5" style="169"/>
    <col min="7169" max="7169" width="52.25" style="169" customWidth="1"/>
    <col min="7170" max="7170" width="32.5" style="169" customWidth="1"/>
    <col min="7171" max="7424" width="21.5" style="169"/>
    <col min="7425" max="7425" width="52.25" style="169" customWidth="1"/>
    <col min="7426" max="7426" width="32.5" style="169" customWidth="1"/>
    <col min="7427" max="7680" width="21.5" style="169"/>
    <col min="7681" max="7681" width="52.25" style="169" customWidth="1"/>
    <col min="7682" max="7682" width="32.5" style="169" customWidth="1"/>
    <col min="7683" max="7936" width="21.5" style="169"/>
    <col min="7937" max="7937" width="52.25" style="169" customWidth="1"/>
    <col min="7938" max="7938" width="32.5" style="169" customWidth="1"/>
    <col min="7939" max="8192" width="21.5" style="169"/>
    <col min="8193" max="8193" width="52.25" style="169" customWidth="1"/>
    <col min="8194" max="8194" width="32.5" style="169" customWidth="1"/>
    <col min="8195" max="8448" width="21.5" style="169"/>
    <col min="8449" max="8449" width="52.25" style="169" customWidth="1"/>
    <col min="8450" max="8450" width="32.5" style="169" customWidth="1"/>
    <col min="8451" max="8704" width="21.5" style="169"/>
    <col min="8705" max="8705" width="52.25" style="169" customWidth="1"/>
    <col min="8706" max="8706" width="32.5" style="169" customWidth="1"/>
    <col min="8707" max="8960" width="21.5" style="169"/>
    <col min="8961" max="8961" width="52.25" style="169" customWidth="1"/>
    <col min="8962" max="8962" width="32.5" style="169" customWidth="1"/>
    <col min="8963" max="9216" width="21.5" style="169"/>
    <col min="9217" max="9217" width="52.25" style="169" customWidth="1"/>
    <col min="9218" max="9218" width="32.5" style="169" customWidth="1"/>
    <col min="9219" max="9472" width="21.5" style="169"/>
    <col min="9473" max="9473" width="52.25" style="169" customWidth="1"/>
    <col min="9474" max="9474" width="32.5" style="169" customWidth="1"/>
    <col min="9475" max="9728" width="21.5" style="169"/>
    <col min="9729" max="9729" width="52.25" style="169" customWidth="1"/>
    <col min="9730" max="9730" width="32.5" style="169" customWidth="1"/>
    <col min="9731" max="9984" width="21.5" style="169"/>
    <col min="9985" max="9985" width="52.25" style="169" customWidth="1"/>
    <col min="9986" max="9986" width="32.5" style="169" customWidth="1"/>
    <col min="9987" max="10240" width="21.5" style="169"/>
    <col min="10241" max="10241" width="52.25" style="169" customWidth="1"/>
    <col min="10242" max="10242" width="32.5" style="169" customWidth="1"/>
    <col min="10243" max="10496" width="21.5" style="169"/>
    <col min="10497" max="10497" width="52.25" style="169" customWidth="1"/>
    <col min="10498" max="10498" width="32.5" style="169" customWidth="1"/>
    <col min="10499" max="10752" width="21.5" style="169"/>
    <col min="10753" max="10753" width="52.25" style="169" customWidth="1"/>
    <col min="10754" max="10754" width="32.5" style="169" customWidth="1"/>
    <col min="10755" max="11008" width="21.5" style="169"/>
    <col min="11009" max="11009" width="52.25" style="169" customWidth="1"/>
    <col min="11010" max="11010" width="32.5" style="169" customWidth="1"/>
    <col min="11011" max="11264" width="21.5" style="169"/>
    <col min="11265" max="11265" width="52.25" style="169" customWidth="1"/>
    <col min="11266" max="11266" width="32.5" style="169" customWidth="1"/>
    <col min="11267" max="11520" width="21.5" style="169"/>
    <col min="11521" max="11521" width="52.25" style="169" customWidth="1"/>
    <col min="11522" max="11522" width="32.5" style="169" customWidth="1"/>
    <col min="11523" max="11776" width="21.5" style="169"/>
    <col min="11777" max="11777" width="52.25" style="169" customWidth="1"/>
    <col min="11778" max="11778" width="32.5" style="169" customWidth="1"/>
    <col min="11779" max="12032" width="21.5" style="169"/>
    <col min="12033" max="12033" width="52.25" style="169" customWidth="1"/>
    <col min="12034" max="12034" width="32.5" style="169" customWidth="1"/>
    <col min="12035" max="12288" width="21.5" style="169"/>
    <col min="12289" max="12289" width="52.25" style="169" customWidth="1"/>
    <col min="12290" max="12290" width="32.5" style="169" customWidth="1"/>
    <col min="12291" max="12544" width="21.5" style="169"/>
    <col min="12545" max="12545" width="52.25" style="169" customWidth="1"/>
    <col min="12546" max="12546" width="32.5" style="169" customWidth="1"/>
    <col min="12547" max="12800" width="21.5" style="169"/>
    <col min="12801" max="12801" width="52.25" style="169" customWidth="1"/>
    <col min="12802" max="12802" width="32.5" style="169" customWidth="1"/>
    <col min="12803" max="13056" width="21.5" style="169"/>
    <col min="13057" max="13057" width="52.25" style="169" customWidth="1"/>
    <col min="13058" max="13058" width="32.5" style="169" customWidth="1"/>
    <col min="13059" max="13312" width="21.5" style="169"/>
    <col min="13313" max="13313" width="52.25" style="169" customWidth="1"/>
    <col min="13314" max="13314" width="32.5" style="169" customWidth="1"/>
    <col min="13315" max="13568" width="21.5" style="169"/>
    <col min="13569" max="13569" width="52.25" style="169" customWidth="1"/>
    <col min="13570" max="13570" width="32.5" style="169" customWidth="1"/>
    <col min="13571" max="13824" width="21.5" style="169"/>
    <col min="13825" max="13825" width="52.25" style="169" customWidth="1"/>
    <col min="13826" max="13826" width="32.5" style="169" customWidth="1"/>
    <col min="13827" max="14080" width="21.5" style="169"/>
    <col min="14081" max="14081" width="52.25" style="169" customWidth="1"/>
    <col min="14082" max="14082" width="32.5" style="169" customWidth="1"/>
    <col min="14083" max="14336" width="21.5" style="169"/>
    <col min="14337" max="14337" width="52.25" style="169" customWidth="1"/>
    <col min="14338" max="14338" width="32.5" style="169" customWidth="1"/>
    <col min="14339" max="14592" width="21.5" style="169"/>
    <col min="14593" max="14593" width="52.25" style="169" customWidth="1"/>
    <col min="14594" max="14594" width="32.5" style="169" customWidth="1"/>
    <col min="14595" max="14848" width="21.5" style="169"/>
    <col min="14849" max="14849" width="52.25" style="169" customWidth="1"/>
    <col min="14850" max="14850" width="32.5" style="169" customWidth="1"/>
    <col min="14851" max="15104" width="21.5" style="169"/>
    <col min="15105" max="15105" width="52.25" style="169" customWidth="1"/>
    <col min="15106" max="15106" width="32.5" style="169" customWidth="1"/>
    <col min="15107" max="15360" width="21.5" style="169"/>
    <col min="15361" max="15361" width="52.25" style="169" customWidth="1"/>
    <col min="15362" max="15362" width="32.5" style="169" customWidth="1"/>
    <col min="15363" max="15616" width="21.5" style="169"/>
    <col min="15617" max="15617" width="52.25" style="169" customWidth="1"/>
    <col min="15618" max="15618" width="32.5" style="169" customWidth="1"/>
    <col min="15619" max="15872" width="21.5" style="169"/>
    <col min="15873" max="15873" width="52.25" style="169" customWidth="1"/>
    <col min="15874" max="15874" width="32.5" style="169" customWidth="1"/>
    <col min="15875" max="16128" width="21.5" style="169"/>
    <col min="16129" max="16129" width="52.25" style="169" customWidth="1"/>
    <col min="16130" max="16130" width="32.5" style="169" customWidth="1"/>
    <col min="16131" max="16384" width="21.5" style="169"/>
  </cols>
  <sheetData>
    <row r="1" spans="1:2" ht="23.25" customHeight="1">
      <c r="A1" s="472" t="s">
        <v>700</v>
      </c>
      <c r="B1" s="472"/>
    </row>
    <row r="2" spans="1:2" s="166" customFormat="1" ht="30.75" customHeight="1">
      <c r="A2" s="480" t="s">
        <v>701</v>
      </c>
      <c r="B2" s="480"/>
    </row>
    <row r="3" spans="1:2" s="166" customFormat="1" ht="21" customHeight="1">
      <c r="A3" s="501" t="s">
        <v>702</v>
      </c>
      <c r="B3" s="501"/>
    </row>
    <row r="4" spans="1:2" ht="21.95" customHeight="1">
      <c r="A4" s="170"/>
      <c r="B4" s="171" t="s">
        <v>2</v>
      </c>
    </row>
    <row r="5" spans="1:2" s="167" customFormat="1" ht="24" customHeight="1">
      <c r="A5" s="172" t="s">
        <v>703</v>
      </c>
      <c r="B5" s="173" t="s">
        <v>704</v>
      </c>
    </row>
    <row r="6" spans="1:2" s="167" customFormat="1" ht="24" customHeight="1">
      <c r="A6" s="174" t="s">
        <v>705</v>
      </c>
      <c r="B6" s="175">
        <f>B7+B12+B26++B34</f>
        <v>340008</v>
      </c>
    </row>
    <row r="7" spans="1:2" s="168" customFormat="1" ht="20.100000000000001" customHeight="1">
      <c r="A7" s="176" t="s">
        <v>706</v>
      </c>
      <c r="B7" s="177">
        <f>SUM(B8:B11)</f>
        <v>208429</v>
      </c>
    </row>
    <row r="8" spans="1:2" s="168" customFormat="1" ht="20.100000000000001" customHeight="1">
      <c r="A8" s="178" t="s">
        <v>707</v>
      </c>
      <c r="B8" s="179">
        <f>150796+4000-3436</f>
        <v>151360</v>
      </c>
    </row>
    <row r="9" spans="1:2" s="168" customFormat="1" ht="20.100000000000001" customHeight="1">
      <c r="A9" s="178" t="s">
        <v>708</v>
      </c>
      <c r="B9" s="179">
        <v>36481</v>
      </c>
    </row>
    <row r="10" spans="1:2" s="168" customFormat="1" ht="20.100000000000001" customHeight="1">
      <c r="A10" s="178" t="s">
        <v>709</v>
      </c>
      <c r="B10" s="179">
        <v>12350</v>
      </c>
    </row>
    <row r="11" spans="1:2" s="168" customFormat="1" ht="20.100000000000001" customHeight="1">
      <c r="A11" s="178" t="s">
        <v>710</v>
      </c>
      <c r="B11" s="179">
        <v>8238</v>
      </c>
    </row>
    <row r="12" spans="1:2" s="168" customFormat="1" ht="20.100000000000001" customHeight="1">
      <c r="A12" s="176" t="s">
        <v>711</v>
      </c>
      <c r="B12" s="177">
        <f>SUM(B13:B25)</f>
        <v>59745</v>
      </c>
    </row>
    <row r="13" spans="1:2" s="168" customFormat="1" ht="20.100000000000001" customHeight="1">
      <c r="A13" s="178" t="s">
        <v>712</v>
      </c>
      <c r="B13" s="179">
        <v>29052</v>
      </c>
    </row>
    <row r="14" spans="1:2" s="168" customFormat="1" ht="20.100000000000001" customHeight="1">
      <c r="A14" s="178" t="s">
        <v>713</v>
      </c>
      <c r="B14" s="179">
        <v>422</v>
      </c>
    </row>
    <row r="15" spans="1:2" s="168" customFormat="1" ht="20.100000000000001" customHeight="1">
      <c r="A15" s="178" t="s">
        <v>714</v>
      </c>
      <c r="B15" s="179">
        <v>3010</v>
      </c>
    </row>
    <row r="16" spans="1:2" s="168" customFormat="1" ht="20.100000000000001" customHeight="1">
      <c r="A16" s="178" t="s">
        <v>715</v>
      </c>
      <c r="B16" s="179">
        <v>836</v>
      </c>
    </row>
    <row r="17" spans="1:2" s="168" customFormat="1" ht="20.100000000000001" customHeight="1">
      <c r="A17" s="178" t="s">
        <v>716</v>
      </c>
      <c r="B17" s="179">
        <v>1236</v>
      </c>
    </row>
    <row r="18" spans="1:2" s="168" customFormat="1" ht="20.100000000000001" customHeight="1">
      <c r="A18" s="178" t="s">
        <v>717</v>
      </c>
      <c r="B18" s="179">
        <v>324</v>
      </c>
    </row>
    <row r="19" spans="1:2" s="168" customFormat="1" ht="20.100000000000001" customHeight="1">
      <c r="A19" s="178" t="s">
        <v>718</v>
      </c>
      <c r="B19" s="179">
        <v>21</v>
      </c>
    </row>
    <row r="20" spans="1:2" s="168" customFormat="1" ht="20.100000000000001" customHeight="1">
      <c r="A20" s="178" t="s">
        <v>719</v>
      </c>
      <c r="B20" s="179">
        <v>6102</v>
      </c>
    </row>
    <row r="21" spans="1:2" s="168" customFormat="1" ht="20.100000000000001" customHeight="1">
      <c r="A21" s="178" t="s">
        <v>720</v>
      </c>
      <c r="B21" s="179">
        <v>2074</v>
      </c>
    </row>
    <row r="22" spans="1:2" s="168" customFormat="1" ht="20.100000000000001" customHeight="1">
      <c r="A22" s="178" t="s">
        <v>721</v>
      </c>
      <c r="B22" s="179">
        <v>1815</v>
      </c>
    </row>
    <row r="23" spans="1:2" s="168" customFormat="1" ht="20.100000000000001" customHeight="1">
      <c r="A23" s="178" t="s">
        <v>722</v>
      </c>
      <c r="B23" s="179">
        <v>3276</v>
      </c>
    </row>
    <row r="24" spans="1:2" s="168" customFormat="1" ht="20.100000000000001" customHeight="1">
      <c r="A24" s="178" t="s">
        <v>723</v>
      </c>
      <c r="B24" s="179">
        <v>4268</v>
      </c>
    </row>
    <row r="25" spans="1:2" s="168" customFormat="1" ht="20.100000000000001" customHeight="1">
      <c r="A25" s="178" t="s">
        <v>724</v>
      </c>
      <c r="B25" s="179">
        <v>7309</v>
      </c>
    </row>
    <row r="26" spans="1:2" s="168" customFormat="1" ht="20.100000000000001" customHeight="1">
      <c r="A26" s="176" t="s">
        <v>725</v>
      </c>
      <c r="B26" s="177">
        <f>SUM(B27:B33)</f>
        <v>32634</v>
      </c>
    </row>
    <row r="27" spans="1:2" s="168" customFormat="1" ht="20.100000000000001" customHeight="1">
      <c r="A27" s="178" t="s">
        <v>726</v>
      </c>
      <c r="B27" s="179">
        <v>94</v>
      </c>
    </row>
    <row r="28" spans="1:2" s="168" customFormat="1" ht="20.100000000000001" customHeight="1">
      <c r="A28" s="178" t="s">
        <v>727</v>
      </c>
      <c r="B28" s="179">
        <v>600</v>
      </c>
    </row>
    <row r="29" spans="1:2" s="168" customFormat="1" ht="20.100000000000001" customHeight="1">
      <c r="A29" s="178" t="s">
        <v>728</v>
      </c>
      <c r="B29" s="179">
        <v>498</v>
      </c>
    </row>
    <row r="30" spans="1:2" s="168" customFormat="1" ht="20.100000000000001" customHeight="1">
      <c r="A30" s="178" t="s">
        <v>729</v>
      </c>
      <c r="B30" s="179">
        <v>815</v>
      </c>
    </row>
    <row r="31" spans="1:2" s="168" customFormat="1" ht="20.100000000000001" customHeight="1">
      <c r="A31" s="178" t="s">
        <v>730</v>
      </c>
      <c r="B31" s="179">
        <v>4282</v>
      </c>
    </row>
    <row r="32" spans="1:2" s="168" customFormat="1" ht="20.100000000000001" customHeight="1">
      <c r="A32" s="178" t="s">
        <v>731</v>
      </c>
      <c r="B32" s="179">
        <v>16</v>
      </c>
    </row>
    <row r="33" spans="1:2" s="168" customFormat="1" ht="20.100000000000001" customHeight="1">
      <c r="A33" s="178" t="s">
        <v>732</v>
      </c>
      <c r="B33" s="179">
        <v>26329</v>
      </c>
    </row>
    <row r="34" spans="1:2" s="168" customFormat="1" ht="20.100000000000001" customHeight="1">
      <c r="A34" s="176" t="s">
        <v>733</v>
      </c>
      <c r="B34" s="177">
        <f>SUM(B35:B35)</f>
        <v>39200</v>
      </c>
    </row>
    <row r="35" spans="1:2" ht="16.5">
      <c r="A35" s="178" t="s">
        <v>734</v>
      </c>
      <c r="B35" s="179">
        <v>39200</v>
      </c>
    </row>
  </sheetData>
  <mergeCells count="3">
    <mergeCell ref="A1:B1"/>
    <mergeCell ref="A2:B2"/>
    <mergeCell ref="A3:B3"/>
  </mergeCells>
  <phoneticPr fontId="94" type="noConversion"/>
  <printOptions horizontalCentered="1"/>
  <pageMargins left="0.436805555555556" right="0.44791666666666702" top="0.39305555555555599" bottom="0" header="0.15625" footer="0.31388888888888899"/>
  <pageSetup paperSize="9" firstPageNumber="33" orientation="portrait" blackAndWhite="1" useFirstPageNumber="1" errors="blank"/>
  <headerFooter alignWithMargins="0">
    <oddFooter>&amp;C第 &amp;P 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99"/>
  <sheetViews>
    <sheetView showZeros="0" zoomScale="115" zoomScaleNormal="115" workbookViewId="0">
      <selection activeCell="C8" sqref="C8"/>
    </sheetView>
  </sheetViews>
  <sheetFormatPr defaultColWidth="9" defaultRowHeight="14.25"/>
  <cols>
    <col min="1" max="1" width="39.75" style="148" customWidth="1"/>
    <col min="2" max="2" width="14.875" style="148" customWidth="1"/>
    <col min="3" max="3" width="25.625" style="149" customWidth="1"/>
    <col min="4" max="4" width="15.625" style="149" customWidth="1"/>
    <col min="5" max="16384" width="9" style="149"/>
  </cols>
  <sheetData>
    <row r="1" spans="1:4" ht="20.25" customHeight="1">
      <c r="A1" s="472" t="s">
        <v>735</v>
      </c>
      <c r="B1" s="472"/>
      <c r="C1" s="472"/>
      <c r="D1" s="472"/>
    </row>
    <row r="2" spans="1:4" ht="24">
      <c r="A2" s="480" t="s">
        <v>736</v>
      </c>
      <c r="B2" s="480"/>
      <c r="C2" s="480"/>
      <c r="D2" s="480"/>
    </row>
    <row r="3" spans="1:4" ht="20.25" customHeight="1">
      <c r="A3" s="502"/>
      <c r="B3" s="502"/>
      <c r="D3" s="150" t="s">
        <v>2</v>
      </c>
    </row>
    <row r="4" spans="1:4" s="146" customFormat="1" ht="24" customHeight="1">
      <c r="A4" s="151" t="s">
        <v>484</v>
      </c>
      <c r="B4" s="151" t="s">
        <v>80</v>
      </c>
      <c r="C4" s="151" t="s">
        <v>146</v>
      </c>
      <c r="D4" s="151" t="s">
        <v>80</v>
      </c>
    </row>
    <row r="5" spans="1:4" s="146" customFormat="1" ht="20.100000000000001" customHeight="1">
      <c r="A5" s="152" t="s">
        <v>485</v>
      </c>
      <c r="B5" s="153">
        <f>SUM(B6,B21)</f>
        <v>295000</v>
      </c>
      <c r="C5" s="152" t="s">
        <v>486</v>
      </c>
      <c r="D5" s="153">
        <v>99000</v>
      </c>
    </row>
    <row r="6" spans="1:4" s="147" customFormat="1" ht="20.100000000000001" customHeight="1">
      <c r="A6" s="154" t="s">
        <v>487</v>
      </c>
      <c r="B6" s="155">
        <f>SUM(B7:B15)</f>
        <v>263264</v>
      </c>
      <c r="C6" s="154"/>
      <c r="D6" s="156"/>
    </row>
    <row r="7" spans="1:4" s="147" customFormat="1" ht="20.100000000000001" customHeight="1">
      <c r="A7" s="154" t="s">
        <v>737</v>
      </c>
      <c r="B7" s="155">
        <v>21882</v>
      </c>
      <c r="C7" s="157"/>
      <c r="D7" s="158"/>
    </row>
    <row r="8" spans="1:4" s="147" customFormat="1" ht="20.100000000000001" customHeight="1">
      <c r="A8" s="154" t="s">
        <v>738</v>
      </c>
      <c r="B8" s="155">
        <v>18008</v>
      </c>
      <c r="C8" s="159"/>
      <c r="D8" s="158"/>
    </row>
    <row r="9" spans="1:4" s="147" customFormat="1" ht="20.100000000000001" customHeight="1">
      <c r="A9" s="154" t="s">
        <v>739</v>
      </c>
      <c r="B9" s="155">
        <v>83830</v>
      </c>
      <c r="C9" s="159"/>
      <c r="D9" s="158"/>
    </row>
    <row r="10" spans="1:4" s="147" customFormat="1" ht="20.100000000000001" customHeight="1">
      <c r="A10" s="154" t="s">
        <v>740</v>
      </c>
      <c r="B10" s="155">
        <v>12890</v>
      </c>
      <c r="C10" s="159"/>
      <c r="D10" s="158"/>
    </row>
    <row r="11" spans="1:4" s="147" customFormat="1" ht="20.100000000000001" customHeight="1">
      <c r="A11" s="154" t="s">
        <v>741</v>
      </c>
      <c r="B11" s="155">
        <v>344</v>
      </c>
      <c r="C11" s="159"/>
      <c r="D11" s="158"/>
    </row>
    <row r="12" spans="1:4" s="147" customFormat="1" ht="20.100000000000001" customHeight="1">
      <c r="A12" s="154" t="s">
        <v>742</v>
      </c>
      <c r="B12" s="155">
        <f>11345+681</f>
        <v>12026</v>
      </c>
      <c r="C12" s="159"/>
      <c r="D12" s="158"/>
    </row>
    <row r="13" spans="1:4" s="147" customFormat="1" ht="20.100000000000001" customHeight="1">
      <c r="A13" s="154" t="s">
        <v>743</v>
      </c>
      <c r="B13" s="155">
        <v>57936</v>
      </c>
      <c r="C13" s="159"/>
      <c r="D13" s="158"/>
    </row>
    <row r="14" spans="1:4" s="147" customFormat="1" ht="20.100000000000001" customHeight="1">
      <c r="A14" s="154" t="s">
        <v>744</v>
      </c>
      <c r="B14" s="155">
        <v>78</v>
      </c>
      <c r="C14" s="159"/>
      <c r="D14" s="158"/>
    </row>
    <row r="15" spans="1:4" s="147" customFormat="1" ht="20.100000000000001" customHeight="1">
      <c r="A15" s="154" t="s">
        <v>745</v>
      </c>
      <c r="B15" s="155">
        <f>SUM(B16:B20)</f>
        <v>56270</v>
      </c>
      <c r="C15" s="159"/>
      <c r="D15" s="158"/>
    </row>
    <row r="16" spans="1:4" s="147" customFormat="1" ht="20.100000000000001" customHeight="1">
      <c r="A16" s="154" t="s">
        <v>746</v>
      </c>
      <c r="B16" s="155">
        <v>3956</v>
      </c>
      <c r="C16" s="154"/>
      <c r="D16" s="158"/>
    </row>
    <row r="17" spans="1:4" s="147" customFormat="1" ht="20.100000000000001" customHeight="1">
      <c r="A17" s="154" t="s">
        <v>747</v>
      </c>
      <c r="B17" s="155">
        <v>9157</v>
      </c>
      <c r="C17" s="154"/>
      <c r="D17" s="158"/>
    </row>
    <row r="18" spans="1:4" s="147" customFormat="1" ht="20.100000000000001" customHeight="1">
      <c r="A18" s="154" t="s">
        <v>748</v>
      </c>
      <c r="B18" s="155">
        <v>189</v>
      </c>
      <c r="C18" s="154"/>
      <c r="D18" s="158"/>
    </row>
    <row r="19" spans="1:4" s="147" customFormat="1" ht="20.100000000000001" customHeight="1">
      <c r="A19" s="154" t="s">
        <v>749</v>
      </c>
      <c r="B19" s="155">
        <v>35473</v>
      </c>
      <c r="C19" s="154"/>
      <c r="D19" s="160"/>
    </row>
    <row r="20" spans="1:4" s="147" customFormat="1" ht="20.100000000000001" customHeight="1">
      <c r="A20" s="154" t="s">
        <v>750</v>
      </c>
      <c r="B20" s="155">
        <v>7495</v>
      </c>
      <c r="C20" s="154"/>
      <c r="D20" s="160"/>
    </row>
    <row r="21" spans="1:4" s="147" customFormat="1" ht="20.100000000000001" customHeight="1">
      <c r="A21" s="161" t="s">
        <v>504</v>
      </c>
      <c r="B21" s="155">
        <f>SUM(B22:B38)</f>
        <v>31736</v>
      </c>
      <c r="C21" s="161"/>
      <c r="D21" s="160"/>
    </row>
    <row r="22" spans="1:4" s="147" customFormat="1" ht="20.100000000000001" customHeight="1">
      <c r="A22" s="162" t="s">
        <v>505</v>
      </c>
      <c r="B22" s="155"/>
      <c r="C22" s="163"/>
      <c r="D22" s="160"/>
    </row>
    <row r="23" spans="1:4" s="147" customFormat="1" ht="20.100000000000001" customHeight="1">
      <c r="A23" s="162" t="s">
        <v>506</v>
      </c>
      <c r="B23" s="155">
        <v>339</v>
      </c>
      <c r="C23" s="163"/>
      <c r="D23" s="158"/>
    </row>
    <row r="24" spans="1:4" s="147" customFormat="1" ht="20.100000000000001" customHeight="1">
      <c r="A24" s="162" t="s">
        <v>507</v>
      </c>
      <c r="B24" s="155"/>
      <c r="C24" s="163"/>
      <c r="D24" s="158"/>
    </row>
    <row r="25" spans="1:4" s="147" customFormat="1" ht="20.100000000000001" customHeight="1">
      <c r="A25" s="162" t="s">
        <v>508</v>
      </c>
      <c r="B25" s="155"/>
      <c r="C25" s="163"/>
      <c r="D25" s="158"/>
    </row>
    <row r="26" spans="1:4" s="147" customFormat="1" ht="20.100000000000001" customHeight="1">
      <c r="A26" s="162" t="s">
        <v>509</v>
      </c>
      <c r="B26" s="155"/>
      <c r="C26" s="163"/>
      <c r="D26" s="158"/>
    </row>
    <row r="27" spans="1:4" s="147" customFormat="1" ht="20.100000000000001" customHeight="1">
      <c r="A27" s="162" t="s">
        <v>510</v>
      </c>
      <c r="B27" s="155">
        <v>250</v>
      </c>
      <c r="C27" s="163"/>
      <c r="D27" s="158"/>
    </row>
    <row r="28" spans="1:4" s="147" customFormat="1" ht="20.100000000000001" customHeight="1">
      <c r="A28" s="162" t="s">
        <v>511</v>
      </c>
      <c r="B28" s="155">
        <v>750</v>
      </c>
      <c r="C28" s="163"/>
      <c r="D28" s="158"/>
    </row>
    <row r="29" spans="1:4" s="147" customFormat="1" ht="20.100000000000001" customHeight="1">
      <c r="A29" s="162" t="s">
        <v>512</v>
      </c>
      <c r="B29" s="155">
        <v>520</v>
      </c>
      <c r="C29" s="163"/>
      <c r="D29" s="158"/>
    </row>
    <row r="30" spans="1:4" s="147" customFormat="1" ht="20.100000000000001" customHeight="1">
      <c r="A30" s="162" t="s">
        <v>513</v>
      </c>
      <c r="B30" s="155">
        <v>208</v>
      </c>
      <c r="C30" s="163"/>
      <c r="D30" s="158"/>
    </row>
    <row r="31" spans="1:4" s="147" customFormat="1" ht="20.100000000000001" customHeight="1">
      <c r="A31" s="162" t="s">
        <v>514</v>
      </c>
      <c r="B31" s="155"/>
      <c r="C31" s="163"/>
      <c r="D31" s="158"/>
    </row>
    <row r="32" spans="1:4" s="147" customFormat="1" ht="20.100000000000001" customHeight="1">
      <c r="A32" s="162" t="s">
        <v>515</v>
      </c>
      <c r="B32" s="155">
        <v>292</v>
      </c>
      <c r="C32" s="163"/>
      <c r="D32" s="158"/>
    </row>
    <row r="33" spans="1:5" s="147" customFormat="1" ht="20.100000000000001" customHeight="1">
      <c r="A33" s="162" t="s">
        <v>516</v>
      </c>
      <c r="B33" s="155">
        <v>6400</v>
      </c>
      <c r="C33" s="163"/>
      <c r="D33" s="158"/>
    </row>
    <row r="34" spans="1:5" s="147" customFormat="1" ht="20.100000000000001" customHeight="1">
      <c r="A34" s="162" t="s">
        <v>517</v>
      </c>
      <c r="B34" s="155">
        <v>1325</v>
      </c>
      <c r="C34" s="163"/>
      <c r="D34" s="158"/>
    </row>
    <row r="35" spans="1:5" s="147" customFormat="1" ht="20.100000000000001" customHeight="1">
      <c r="A35" s="162" t="s">
        <v>518</v>
      </c>
      <c r="B35" s="155"/>
      <c r="C35" s="163"/>
      <c r="D35" s="158"/>
    </row>
    <row r="36" spans="1:5" s="147" customFormat="1" ht="20.100000000000001" customHeight="1">
      <c r="A36" s="162" t="s">
        <v>519</v>
      </c>
      <c r="B36" s="155">
        <v>217</v>
      </c>
      <c r="C36" s="163"/>
      <c r="D36" s="158"/>
    </row>
    <row r="37" spans="1:5" s="147" customFormat="1" ht="20.100000000000001" customHeight="1">
      <c r="A37" s="162" t="s">
        <v>520</v>
      </c>
      <c r="B37" s="155">
        <v>21405</v>
      </c>
      <c r="C37" s="163"/>
      <c r="D37" s="158"/>
    </row>
    <row r="38" spans="1:5" s="147" customFormat="1" ht="20.100000000000001" customHeight="1">
      <c r="A38" s="162" t="s">
        <v>521</v>
      </c>
      <c r="B38" s="155">
        <v>30</v>
      </c>
      <c r="C38" s="163"/>
      <c r="D38" s="158"/>
    </row>
    <row r="39" spans="1:5" ht="28.15" customHeight="1">
      <c r="A39" s="503" t="s">
        <v>751</v>
      </c>
      <c r="B39" s="503"/>
      <c r="C39" s="503"/>
      <c r="D39" s="503"/>
      <c r="E39" s="164"/>
    </row>
    <row r="40" spans="1:5" ht="19.5" customHeight="1">
      <c r="C40" s="165"/>
      <c r="D40" s="165"/>
    </row>
    <row r="41" spans="1:5" ht="20.100000000000001" customHeight="1"/>
    <row r="42" spans="1:5" ht="20.100000000000001" customHeight="1"/>
    <row r="43" spans="1:5" ht="20.100000000000001" customHeight="1">
      <c r="A43" s="149"/>
      <c r="B43" s="149"/>
    </row>
    <row r="44" spans="1:5" ht="20.100000000000001" customHeight="1">
      <c r="A44" s="149"/>
      <c r="B44" s="149"/>
    </row>
    <row r="45" spans="1:5" ht="20.100000000000001" customHeight="1">
      <c r="A45" s="149"/>
      <c r="B45" s="149"/>
    </row>
    <row r="46" spans="1:5" ht="20.100000000000001" customHeight="1">
      <c r="A46" s="149"/>
      <c r="B46" s="149"/>
    </row>
    <row r="47" spans="1:5" ht="20.100000000000001" customHeight="1">
      <c r="A47" s="149"/>
      <c r="B47" s="149"/>
    </row>
    <row r="48" spans="1:5" ht="20.100000000000001" customHeight="1">
      <c r="A48" s="149"/>
      <c r="B48" s="149"/>
    </row>
    <row r="49" spans="1:2" ht="20.100000000000001" customHeight="1">
      <c r="A49" s="149"/>
      <c r="B49" s="149"/>
    </row>
    <row r="50" spans="1:2" ht="20.100000000000001" customHeight="1">
      <c r="A50" s="149"/>
      <c r="B50" s="149"/>
    </row>
    <row r="51" spans="1:2" ht="20.100000000000001" customHeight="1">
      <c r="A51" s="149"/>
      <c r="B51" s="149"/>
    </row>
    <row r="52" spans="1:2" ht="20.100000000000001" customHeight="1">
      <c r="A52" s="149"/>
      <c r="B52" s="149"/>
    </row>
    <row r="53" spans="1:2" ht="20.100000000000001" customHeight="1">
      <c r="A53" s="149"/>
      <c r="B53" s="149"/>
    </row>
    <row r="54" spans="1:2" ht="20.100000000000001" customHeight="1">
      <c r="A54" s="149"/>
      <c r="B54" s="149"/>
    </row>
    <row r="55" spans="1:2" ht="20.100000000000001" customHeight="1">
      <c r="A55" s="149"/>
      <c r="B55" s="149"/>
    </row>
    <row r="56" spans="1:2" ht="20.100000000000001" customHeight="1">
      <c r="A56" s="149"/>
      <c r="B56" s="149"/>
    </row>
    <row r="57" spans="1:2" ht="20.100000000000001" customHeight="1">
      <c r="A57" s="149"/>
      <c r="B57" s="149"/>
    </row>
    <row r="58" spans="1:2" ht="20.100000000000001" customHeight="1">
      <c r="A58" s="149"/>
      <c r="B58" s="149"/>
    </row>
    <row r="59" spans="1:2" ht="20.100000000000001" customHeight="1">
      <c r="A59" s="149"/>
      <c r="B59" s="149"/>
    </row>
    <row r="60" spans="1:2" ht="20.100000000000001" customHeight="1">
      <c r="A60" s="149"/>
      <c r="B60" s="149"/>
    </row>
    <row r="61" spans="1:2" ht="20.100000000000001" customHeight="1">
      <c r="A61" s="149"/>
      <c r="B61" s="149"/>
    </row>
    <row r="62" spans="1:2" ht="20.100000000000001" customHeight="1">
      <c r="A62" s="149"/>
      <c r="B62" s="149"/>
    </row>
    <row r="63" spans="1:2" ht="20.100000000000001" customHeight="1">
      <c r="A63" s="149"/>
      <c r="B63" s="149"/>
    </row>
    <row r="64" spans="1:2" ht="20.100000000000001" customHeight="1">
      <c r="A64" s="149"/>
      <c r="B64" s="149"/>
    </row>
    <row r="65" spans="1:2" ht="20.100000000000001" customHeight="1">
      <c r="A65" s="149"/>
      <c r="B65" s="149"/>
    </row>
    <row r="66" spans="1:2" ht="20.100000000000001" customHeight="1">
      <c r="A66" s="149"/>
      <c r="B66" s="149"/>
    </row>
    <row r="67" spans="1:2" ht="20.100000000000001" customHeight="1">
      <c r="A67" s="149"/>
      <c r="B67" s="149"/>
    </row>
    <row r="68" spans="1:2" ht="20.100000000000001" customHeight="1">
      <c r="A68" s="149"/>
      <c r="B68" s="149"/>
    </row>
    <row r="69" spans="1:2" ht="20.100000000000001" customHeight="1">
      <c r="A69" s="149"/>
      <c r="B69" s="149"/>
    </row>
    <row r="70" spans="1:2" ht="20.100000000000001" customHeight="1">
      <c r="A70" s="149"/>
      <c r="B70" s="149"/>
    </row>
    <row r="71" spans="1:2" ht="20.100000000000001" customHeight="1">
      <c r="A71" s="149"/>
      <c r="B71" s="149"/>
    </row>
    <row r="72" spans="1:2" ht="20.100000000000001" customHeight="1">
      <c r="A72" s="149"/>
      <c r="B72" s="149"/>
    </row>
    <row r="73" spans="1:2" ht="20.100000000000001" customHeight="1">
      <c r="A73" s="149"/>
      <c r="B73" s="149"/>
    </row>
    <row r="74" spans="1:2" ht="20.100000000000001" customHeight="1">
      <c r="A74" s="149"/>
      <c r="B74" s="149"/>
    </row>
    <row r="75" spans="1:2" ht="20.100000000000001" customHeight="1">
      <c r="A75" s="149"/>
      <c r="B75" s="149"/>
    </row>
    <row r="76" spans="1:2" ht="20.100000000000001" customHeight="1">
      <c r="A76" s="149"/>
      <c r="B76" s="149"/>
    </row>
    <row r="77" spans="1:2" ht="20.100000000000001" customHeight="1">
      <c r="A77" s="149"/>
      <c r="B77" s="149"/>
    </row>
    <row r="78" spans="1:2" ht="20.100000000000001" customHeight="1">
      <c r="A78" s="149"/>
      <c r="B78" s="149"/>
    </row>
    <row r="79" spans="1:2" ht="20.100000000000001" customHeight="1">
      <c r="A79" s="149"/>
      <c r="B79" s="149"/>
    </row>
    <row r="80" spans="1:2" ht="20.100000000000001" customHeight="1">
      <c r="A80" s="149"/>
      <c r="B80" s="149"/>
    </row>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sheetData>
  <mergeCells count="4">
    <mergeCell ref="A1:D1"/>
    <mergeCell ref="A2:D2"/>
    <mergeCell ref="A3:B3"/>
    <mergeCell ref="A39:D39"/>
  </mergeCells>
  <phoneticPr fontId="94" type="noConversion"/>
  <printOptions horizontalCentered="1"/>
  <pageMargins left="0.436805555555556" right="0.44791666666666702" top="0.39305555555555599" bottom="0" header="0.15625" footer="0.31388888888888899"/>
  <pageSetup paperSize="9" scale="89" firstPageNumber="34" orientation="portrait" blackAndWhite="1" useFirstPageNumber="1" errors="blank"/>
  <headerFooter alignWithMargins="0">
    <oddFooter>&amp;C第 &amp;P 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D24"/>
  <sheetViews>
    <sheetView showZeros="0" topLeftCell="A4" zoomScale="115" zoomScaleNormal="115" workbookViewId="0">
      <selection activeCell="B19" sqref="B19"/>
    </sheetView>
  </sheetViews>
  <sheetFormatPr defaultColWidth="9" defaultRowHeight="20.100000000000001" customHeight="1"/>
  <cols>
    <col min="1" max="1" width="37.875" style="100" customWidth="1"/>
    <col min="2" max="2" width="12.75" style="101" customWidth="1"/>
    <col min="3" max="3" width="32.5" style="102" customWidth="1"/>
    <col min="4" max="4" width="13.5" style="103" customWidth="1"/>
    <col min="5" max="16384" width="9" style="104"/>
  </cols>
  <sheetData>
    <row r="1" spans="1:4" ht="20.100000000000001" customHeight="1">
      <c r="A1" s="472" t="s">
        <v>752</v>
      </c>
      <c r="B1" s="472"/>
      <c r="C1" s="472"/>
      <c r="D1" s="472"/>
    </row>
    <row r="2" spans="1:4" ht="29.25" customHeight="1">
      <c r="A2" s="480" t="s">
        <v>753</v>
      </c>
      <c r="B2" s="480"/>
      <c r="C2" s="480"/>
      <c r="D2" s="480"/>
    </row>
    <row r="3" spans="1:4" ht="20.100000000000001" customHeight="1">
      <c r="A3" s="502"/>
      <c r="B3" s="502"/>
      <c r="C3" s="502"/>
      <c r="D3" s="105" t="s">
        <v>2</v>
      </c>
    </row>
    <row r="4" spans="1:4" s="98" customFormat="1" ht="24" customHeight="1">
      <c r="A4" s="106" t="s">
        <v>484</v>
      </c>
      <c r="B4" s="107" t="s">
        <v>80</v>
      </c>
      <c r="C4" s="106" t="s">
        <v>146</v>
      </c>
      <c r="D4" s="107" t="s">
        <v>80</v>
      </c>
    </row>
    <row r="5" spans="1:4" s="98" customFormat="1" ht="24" customHeight="1">
      <c r="A5" s="133" t="s">
        <v>6</v>
      </c>
      <c r="B5" s="109">
        <f>B6+B18</f>
        <v>450691</v>
      </c>
      <c r="C5" s="133" t="s">
        <v>6</v>
      </c>
      <c r="D5" s="109">
        <f>D6+D18</f>
        <v>450691</v>
      </c>
    </row>
    <row r="6" spans="1:4" s="98" customFormat="1" ht="24" customHeight="1">
      <c r="A6" s="91" t="s">
        <v>7</v>
      </c>
      <c r="B6" s="134">
        <f>SUM(B7:B17)</f>
        <v>0</v>
      </c>
      <c r="C6" s="135" t="s">
        <v>754</v>
      </c>
      <c r="D6" s="109">
        <f>SUM(D7:D15)</f>
        <v>340691</v>
      </c>
    </row>
    <row r="7" spans="1:4" s="99" customFormat="1" ht="20.100000000000001" customHeight="1">
      <c r="A7" s="85" t="s">
        <v>527</v>
      </c>
      <c r="B7" s="116"/>
      <c r="C7" s="136" t="s">
        <v>528</v>
      </c>
      <c r="D7" s="114">
        <v>60</v>
      </c>
    </row>
    <row r="8" spans="1:4" s="99" customFormat="1" ht="20.100000000000001" customHeight="1">
      <c r="A8" s="85" t="s">
        <v>755</v>
      </c>
      <c r="B8" s="116"/>
      <c r="C8" s="136" t="s">
        <v>530</v>
      </c>
      <c r="D8" s="137"/>
    </row>
    <row r="9" spans="1:4" s="99" customFormat="1" ht="20.100000000000001" customHeight="1">
      <c r="A9" s="85" t="s">
        <v>756</v>
      </c>
      <c r="B9" s="116"/>
      <c r="C9" s="136" t="s">
        <v>532</v>
      </c>
      <c r="D9" s="114">
        <f>322230-17701-162-6</f>
        <v>304361</v>
      </c>
    </row>
    <row r="10" spans="1:4" s="99" customFormat="1" ht="20.100000000000001" customHeight="1">
      <c r="A10" s="85" t="s">
        <v>757</v>
      </c>
      <c r="B10" s="116"/>
      <c r="C10" s="136" t="s">
        <v>534</v>
      </c>
      <c r="D10" s="114">
        <v>28</v>
      </c>
    </row>
    <row r="11" spans="1:4" s="99" customFormat="1" ht="20.100000000000001" customHeight="1">
      <c r="A11" s="85" t="s">
        <v>758</v>
      </c>
      <c r="B11" s="116"/>
      <c r="C11" s="136" t="s">
        <v>536</v>
      </c>
      <c r="D11" s="114"/>
    </row>
    <row r="12" spans="1:4" s="99" customFormat="1" ht="20.100000000000001" customHeight="1">
      <c r="A12" s="85" t="s">
        <v>759</v>
      </c>
      <c r="B12" s="116"/>
      <c r="C12" s="136" t="s">
        <v>538</v>
      </c>
      <c r="D12" s="114">
        <v>7929</v>
      </c>
    </row>
    <row r="13" spans="1:4" s="99" customFormat="1" ht="20.100000000000001" customHeight="1">
      <c r="A13" s="85" t="s">
        <v>760</v>
      </c>
      <c r="B13" s="116"/>
      <c r="C13" s="136" t="s">
        <v>540</v>
      </c>
      <c r="D13" s="114">
        <v>17695</v>
      </c>
    </row>
    <row r="14" spans="1:4" s="99" customFormat="1" ht="20.100000000000001" customHeight="1">
      <c r="A14" s="85" t="s">
        <v>761</v>
      </c>
      <c r="B14" s="116"/>
      <c r="C14" s="136" t="s">
        <v>542</v>
      </c>
      <c r="D14" s="114">
        <v>6</v>
      </c>
    </row>
    <row r="15" spans="1:4" s="99" customFormat="1" ht="20.100000000000001" customHeight="1">
      <c r="A15" s="85" t="s">
        <v>762</v>
      </c>
      <c r="B15" s="116"/>
      <c r="C15" s="136" t="s">
        <v>544</v>
      </c>
      <c r="D15" s="85">
        <v>10612</v>
      </c>
    </row>
    <row r="16" spans="1:4" s="99" customFormat="1" ht="20.100000000000001" customHeight="1">
      <c r="A16" s="138" t="s">
        <v>763</v>
      </c>
      <c r="B16" s="116"/>
      <c r="C16" s="85"/>
      <c r="D16" s="85"/>
    </row>
    <row r="17" spans="1:4" s="99" customFormat="1" ht="20.100000000000001" customHeight="1">
      <c r="A17" s="85" t="s">
        <v>764</v>
      </c>
      <c r="B17" s="116"/>
      <c r="C17" s="139"/>
      <c r="D17" s="139"/>
    </row>
    <row r="18" spans="1:4" s="98" customFormat="1" ht="20.100000000000001" customHeight="1">
      <c r="A18" s="91" t="s">
        <v>17</v>
      </c>
      <c r="B18" s="109">
        <f>SUM(B19:B20,B23)</f>
        <v>450691</v>
      </c>
      <c r="C18" s="91" t="s">
        <v>18</v>
      </c>
      <c r="D18" s="109">
        <f>SUM(D19:D21)</f>
        <v>110000</v>
      </c>
    </row>
    <row r="19" spans="1:4" s="99" customFormat="1" ht="20.100000000000001" customHeight="1">
      <c r="A19" s="85" t="s">
        <v>765</v>
      </c>
      <c r="B19" s="140">
        <v>319900</v>
      </c>
      <c r="C19" s="85" t="s">
        <v>766</v>
      </c>
      <c r="D19" s="140"/>
    </row>
    <row r="20" spans="1:4" s="99" customFormat="1" ht="20.100000000000001" customHeight="1">
      <c r="A20" s="141" t="s">
        <v>767</v>
      </c>
      <c r="B20" s="140">
        <f>SUM(B21:B22)</f>
        <v>110000</v>
      </c>
      <c r="C20" s="85" t="s">
        <v>551</v>
      </c>
      <c r="D20" s="140"/>
    </row>
    <row r="21" spans="1:4" s="99" customFormat="1" ht="20.100000000000001" customHeight="1">
      <c r="A21" s="142" t="s">
        <v>768</v>
      </c>
      <c r="B21" s="140"/>
      <c r="C21" s="113" t="s">
        <v>769</v>
      </c>
      <c r="D21" s="140">
        <f>SUM(D22:D23)</f>
        <v>110000</v>
      </c>
    </row>
    <row r="22" spans="1:4" s="99" customFormat="1" ht="20.100000000000001" customHeight="1">
      <c r="A22" s="143" t="s">
        <v>138</v>
      </c>
      <c r="B22" s="144">
        <v>110000</v>
      </c>
      <c r="C22" s="145" t="s">
        <v>137</v>
      </c>
      <c r="D22" s="144"/>
    </row>
    <row r="23" spans="1:4" s="99" customFormat="1" ht="20.100000000000001" customHeight="1">
      <c r="A23" s="143" t="s">
        <v>553</v>
      </c>
      <c r="B23" s="144">
        <v>20791</v>
      </c>
      <c r="C23" s="143" t="s">
        <v>139</v>
      </c>
      <c r="D23" s="144">
        <v>110000</v>
      </c>
    </row>
    <row r="24" spans="1:4" ht="35.1" customHeight="1">
      <c r="A24" s="504" t="s">
        <v>770</v>
      </c>
      <c r="B24" s="504"/>
      <c r="C24" s="504"/>
      <c r="D24" s="504"/>
    </row>
  </sheetData>
  <mergeCells count="5">
    <mergeCell ref="A1:B1"/>
    <mergeCell ref="C1:D1"/>
    <mergeCell ref="A2:D2"/>
    <mergeCell ref="A3:C3"/>
    <mergeCell ref="A24:D24"/>
  </mergeCells>
  <phoneticPr fontId="94" type="noConversion"/>
  <printOptions horizontalCentered="1"/>
  <pageMargins left="0.436805555555556" right="0.44791666666666702" top="0.39305555555555599" bottom="0" header="0.15625" footer="0.31388888888888899"/>
  <pageSetup paperSize="9" scale="99" firstPageNumber="35" orientation="portrait" blackAndWhite="1" useFirstPageNumber="1" errors="blank"/>
  <headerFooter alignWithMargins="0">
    <oddFooter>&amp;C第 &amp;P 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D44"/>
  <sheetViews>
    <sheetView workbookViewId="0">
      <selection activeCell="B19" sqref="B19"/>
    </sheetView>
  </sheetViews>
  <sheetFormatPr defaultColWidth="9" defaultRowHeight="20.100000000000001" customHeight="1"/>
  <cols>
    <col min="1" max="1" width="66.125" style="122" customWidth="1"/>
    <col min="2" max="2" width="30.375" style="103" customWidth="1"/>
    <col min="3" max="16384" width="9" style="104"/>
  </cols>
  <sheetData>
    <row r="1" spans="1:4" ht="20.100000000000001" customHeight="1">
      <c r="A1" s="472" t="s">
        <v>771</v>
      </c>
      <c r="B1" s="472"/>
    </row>
    <row r="2" spans="1:4" ht="35.25" customHeight="1">
      <c r="A2" s="480" t="s">
        <v>772</v>
      </c>
      <c r="B2" s="480"/>
      <c r="D2" s="123"/>
    </row>
    <row r="3" spans="1:4" ht="20.100000000000001" customHeight="1">
      <c r="A3" s="124"/>
      <c r="B3" s="125" t="s">
        <v>2</v>
      </c>
    </row>
    <row r="4" spans="1:4" ht="24" customHeight="1">
      <c r="A4" s="126" t="s">
        <v>146</v>
      </c>
      <c r="B4" s="126" t="s">
        <v>704</v>
      </c>
    </row>
    <row r="5" spans="1:4" ht="21.75" customHeight="1">
      <c r="A5" s="127" t="s">
        <v>8</v>
      </c>
      <c r="B5" s="128">
        <f>B6+B9+B17+B21+B28+B33+B34</f>
        <v>340691</v>
      </c>
    </row>
    <row r="6" spans="1:4" s="99" customFormat="1" ht="20.100000000000001" customHeight="1">
      <c r="A6" s="129" t="s">
        <v>528</v>
      </c>
      <c r="B6" s="130">
        <f>SUM(B7)</f>
        <v>60</v>
      </c>
    </row>
    <row r="7" spans="1:4" s="99" customFormat="1" ht="20.100000000000001" customHeight="1">
      <c r="A7" s="131" t="s">
        <v>773</v>
      </c>
      <c r="B7" s="86">
        <f>SUM(B8)</f>
        <v>60</v>
      </c>
    </row>
    <row r="8" spans="1:4" s="99" customFormat="1" ht="20.100000000000001" customHeight="1">
      <c r="A8" s="131" t="s">
        <v>774</v>
      </c>
      <c r="B8" s="86">
        <v>60</v>
      </c>
    </row>
    <row r="9" spans="1:4" s="99" customFormat="1" ht="20.100000000000001" customHeight="1">
      <c r="A9" s="129" t="s">
        <v>559</v>
      </c>
      <c r="B9" s="130">
        <f>SUM(B10,B14)</f>
        <v>304361</v>
      </c>
    </row>
    <row r="10" spans="1:4" s="99" customFormat="1" ht="20.100000000000001" customHeight="1">
      <c r="A10" s="131" t="s">
        <v>775</v>
      </c>
      <c r="B10" s="132">
        <f>SUM(B11:B13)</f>
        <v>296701</v>
      </c>
    </row>
    <row r="11" spans="1:4" s="99" customFormat="1" ht="20.100000000000001" customHeight="1">
      <c r="A11" s="131" t="s">
        <v>776</v>
      </c>
      <c r="B11" s="132">
        <f>217920-162-6</f>
        <v>217752</v>
      </c>
    </row>
    <row r="12" spans="1:4" s="99" customFormat="1" ht="20.100000000000001" customHeight="1">
      <c r="A12" s="131" t="s">
        <v>777</v>
      </c>
      <c r="B12" s="132">
        <f>84332-17701+12000</f>
        <v>78631</v>
      </c>
    </row>
    <row r="13" spans="1:4" s="99" customFormat="1" ht="20.100000000000001" customHeight="1">
      <c r="A13" s="131" t="s">
        <v>778</v>
      </c>
      <c r="B13" s="132">
        <v>318</v>
      </c>
    </row>
    <row r="14" spans="1:4" s="99" customFormat="1" ht="20.100000000000001" customHeight="1">
      <c r="A14" s="131" t="s">
        <v>779</v>
      </c>
      <c r="B14" s="132">
        <f>SUM(B15:B16)</f>
        <v>7660</v>
      </c>
    </row>
    <row r="15" spans="1:4" s="99" customFormat="1" ht="20.100000000000001" customHeight="1">
      <c r="A15" s="131" t="s">
        <v>780</v>
      </c>
      <c r="B15" s="132">
        <v>5000</v>
      </c>
    </row>
    <row r="16" spans="1:4" s="99" customFormat="1" ht="20.100000000000001" customHeight="1">
      <c r="A16" s="131" t="s">
        <v>781</v>
      </c>
      <c r="B16" s="132">
        <v>2660</v>
      </c>
    </row>
    <row r="17" spans="1:2" s="99" customFormat="1" ht="20.100000000000001" customHeight="1">
      <c r="A17" s="129" t="s">
        <v>568</v>
      </c>
      <c r="B17" s="130">
        <f>B18</f>
        <v>28</v>
      </c>
    </row>
    <row r="18" spans="1:2" s="99" customFormat="1" ht="20.100000000000001" customHeight="1">
      <c r="A18" s="131" t="s">
        <v>569</v>
      </c>
      <c r="B18" s="132">
        <f>SUM(B19:B20)</f>
        <v>28</v>
      </c>
    </row>
    <row r="19" spans="1:2" s="99" customFormat="1" ht="20.100000000000001" customHeight="1">
      <c r="A19" s="131" t="s">
        <v>782</v>
      </c>
      <c r="B19" s="132">
        <v>22</v>
      </c>
    </row>
    <row r="20" spans="1:2" s="99" customFormat="1" ht="20.100000000000001" customHeight="1">
      <c r="A20" s="131" t="s">
        <v>783</v>
      </c>
      <c r="B20" s="132">
        <v>6</v>
      </c>
    </row>
    <row r="21" spans="1:2" s="99" customFormat="1" ht="20.100000000000001" customHeight="1">
      <c r="A21" s="129" t="s">
        <v>574</v>
      </c>
      <c r="B21" s="130">
        <f>SUM(B22,B24)</f>
        <v>7929</v>
      </c>
    </row>
    <row r="22" spans="1:2" s="99" customFormat="1" ht="20.100000000000001" customHeight="1">
      <c r="A22" s="131" t="s">
        <v>577</v>
      </c>
      <c r="B22" s="132">
        <f>SUM(B23:B23)</f>
        <v>25</v>
      </c>
    </row>
    <row r="23" spans="1:2" s="99" customFormat="1" ht="20.100000000000001" customHeight="1">
      <c r="A23" s="131" t="s">
        <v>578</v>
      </c>
      <c r="B23" s="132">
        <v>25</v>
      </c>
    </row>
    <row r="24" spans="1:2" s="99" customFormat="1" ht="20.100000000000001" customHeight="1">
      <c r="A24" s="131" t="s">
        <v>580</v>
      </c>
      <c r="B24" s="132">
        <f>SUM(B25:B27)</f>
        <v>7904</v>
      </c>
    </row>
    <row r="25" spans="1:2" s="99" customFormat="1" ht="20.100000000000001" customHeight="1">
      <c r="A25" s="131" t="s">
        <v>581</v>
      </c>
      <c r="B25" s="132">
        <v>4086</v>
      </c>
    </row>
    <row r="26" spans="1:2" s="99" customFormat="1" ht="20.100000000000001" customHeight="1">
      <c r="A26" s="131" t="s">
        <v>582</v>
      </c>
      <c r="B26" s="132">
        <v>2135</v>
      </c>
    </row>
    <row r="27" spans="1:2" s="99" customFormat="1" ht="20.100000000000001" customHeight="1">
      <c r="A27" s="131" t="s">
        <v>585</v>
      </c>
      <c r="B27" s="132">
        <v>1683</v>
      </c>
    </row>
    <row r="28" spans="1:2" s="99" customFormat="1" ht="20.100000000000001" customHeight="1">
      <c r="A28" s="129" t="s">
        <v>586</v>
      </c>
      <c r="B28" s="130">
        <f>SUM(B29)</f>
        <v>17695</v>
      </c>
    </row>
    <row r="29" spans="1:2" s="99" customFormat="1" ht="20.100000000000001" customHeight="1">
      <c r="A29" s="131" t="s">
        <v>587</v>
      </c>
      <c r="B29" s="132">
        <f>SUM(B30:B32)</f>
        <v>17695</v>
      </c>
    </row>
    <row r="30" spans="1:2" s="99" customFormat="1" ht="20.100000000000001" customHeight="1">
      <c r="A30" s="131" t="s">
        <v>784</v>
      </c>
      <c r="B30" s="132">
        <v>1724</v>
      </c>
    </row>
    <row r="31" spans="1:2" s="99" customFormat="1" ht="20.100000000000001" customHeight="1">
      <c r="A31" s="131" t="s">
        <v>589</v>
      </c>
      <c r="B31" s="132">
        <v>7931</v>
      </c>
    </row>
    <row r="32" spans="1:2" s="99" customFormat="1" ht="20.100000000000001" customHeight="1">
      <c r="A32" s="131" t="s">
        <v>785</v>
      </c>
      <c r="B32" s="132">
        <v>8040</v>
      </c>
    </row>
    <row r="33" spans="1:2" s="99" customFormat="1" ht="20.100000000000001" customHeight="1">
      <c r="A33" s="129" t="s">
        <v>786</v>
      </c>
      <c r="B33" s="130">
        <v>6</v>
      </c>
    </row>
    <row r="34" spans="1:2" s="99" customFormat="1" ht="20.100000000000001" customHeight="1">
      <c r="A34" s="129" t="s">
        <v>787</v>
      </c>
      <c r="B34" s="130">
        <f>SUM(B35,B41)</f>
        <v>10612</v>
      </c>
    </row>
    <row r="35" spans="1:2" s="99" customFormat="1" ht="20.100000000000001" customHeight="1">
      <c r="A35" s="131" t="s">
        <v>788</v>
      </c>
      <c r="B35" s="132">
        <f>SUM(B36:B40)</f>
        <v>7373</v>
      </c>
    </row>
    <row r="36" spans="1:2" s="99" customFormat="1" ht="20.100000000000001" customHeight="1">
      <c r="A36" s="131" t="s">
        <v>789</v>
      </c>
      <c r="B36" s="132">
        <v>1555</v>
      </c>
    </row>
    <row r="37" spans="1:2" s="99" customFormat="1" ht="20.100000000000001" customHeight="1">
      <c r="A37" s="131" t="s">
        <v>790</v>
      </c>
      <c r="B37" s="132">
        <v>1384</v>
      </c>
    </row>
    <row r="38" spans="1:2" s="99" customFormat="1" ht="20.100000000000001" customHeight="1">
      <c r="A38" s="131" t="s">
        <v>791</v>
      </c>
      <c r="B38" s="132">
        <v>269</v>
      </c>
    </row>
    <row r="39" spans="1:2" s="99" customFormat="1" ht="20.100000000000001" customHeight="1">
      <c r="A39" s="131" t="s">
        <v>792</v>
      </c>
      <c r="B39" s="132">
        <v>800</v>
      </c>
    </row>
    <row r="40" spans="1:2" s="99" customFormat="1" ht="20.100000000000001" customHeight="1">
      <c r="A40" s="131" t="s">
        <v>793</v>
      </c>
      <c r="B40" s="132">
        <v>3365</v>
      </c>
    </row>
    <row r="41" spans="1:2" s="99" customFormat="1" ht="20.100000000000001" customHeight="1">
      <c r="A41" s="131" t="s">
        <v>794</v>
      </c>
      <c r="B41" s="132">
        <f>SUM(B42:B43)</f>
        <v>3239</v>
      </c>
    </row>
    <row r="42" spans="1:2" s="99" customFormat="1" ht="20.100000000000001" customHeight="1">
      <c r="A42" s="131" t="s">
        <v>795</v>
      </c>
      <c r="B42" s="132">
        <v>4</v>
      </c>
    </row>
    <row r="43" spans="1:2" s="99" customFormat="1" ht="20.100000000000001" customHeight="1">
      <c r="A43" s="131" t="s">
        <v>796</v>
      </c>
      <c r="B43" s="132">
        <v>3235</v>
      </c>
    </row>
    <row r="44" spans="1:2" ht="31.9" customHeight="1">
      <c r="A44" s="505" t="s">
        <v>797</v>
      </c>
      <c r="B44" s="505"/>
    </row>
  </sheetData>
  <mergeCells count="3">
    <mergeCell ref="A1:B1"/>
    <mergeCell ref="A2:B2"/>
    <mergeCell ref="A44:B44"/>
  </mergeCells>
  <phoneticPr fontId="94" type="noConversion"/>
  <printOptions horizontalCentered="1"/>
  <pageMargins left="0.436805555555556" right="0.44791666666666702" top="0.39305555555555599" bottom="0" header="0.15625" footer="0.31388888888888899"/>
  <pageSetup paperSize="9" scale="80" firstPageNumber="36" orientation="portrait" blackAndWhite="1" useFirstPageNumber="1" errors="blank"/>
  <headerFooter alignWithMargins="0">
    <oddFooter>&amp;C第 &amp;P 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11"/>
  <sheetViews>
    <sheetView showZeros="0" zoomScale="115" zoomScaleNormal="115" workbookViewId="0">
      <selection activeCell="C30" sqref="C30"/>
    </sheetView>
  </sheetViews>
  <sheetFormatPr defaultColWidth="9" defaultRowHeight="20.100000000000001" customHeight="1"/>
  <cols>
    <col min="1" max="1" width="39.25" style="100" customWidth="1"/>
    <col min="2" max="2" width="11.875" style="101" customWidth="1"/>
    <col min="3" max="3" width="40.125" style="102" customWidth="1"/>
    <col min="4" max="4" width="11.625" style="103" customWidth="1"/>
    <col min="5" max="5" width="13" style="104" customWidth="1"/>
    <col min="6" max="16384" width="9" style="104"/>
  </cols>
  <sheetData>
    <row r="1" spans="1:5" ht="20.100000000000001" customHeight="1">
      <c r="A1" s="472" t="s">
        <v>798</v>
      </c>
      <c r="B1" s="472"/>
      <c r="C1" s="472"/>
      <c r="D1" s="472"/>
    </row>
    <row r="2" spans="1:5" ht="29.25" customHeight="1">
      <c r="A2" s="480" t="s">
        <v>799</v>
      </c>
      <c r="B2" s="480"/>
      <c r="C2" s="480"/>
      <c r="D2" s="480"/>
    </row>
    <row r="3" spans="1:5" ht="20.100000000000001" customHeight="1">
      <c r="A3" s="502"/>
      <c r="B3" s="502"/>
      <c r="C3" s="502"/>
      <c r="D3" s="105" t="s">
        <v>2</v>
      </c>
    </row>
    <row r="4" spans="1:5" s="98" customFormat="1" ht="24" customHeight="1">
      <c r="A4" s="106" t="s">
        <v>608</v>
      </c>
      <c r="B4" s="107" t="s">
        <v>80</v>
      </c>
      <c r="C4" s="106" t="s">
        <v>146</v>
      </c>
      <c r="D4" s="107" t="s">
        <v>80</v>
      </c>
    </row>
    <row r="5" spans="1:5" s="98" customFormat="1" ht="33.75" customHeight="1">
      <c r="A5" s="108" t="s">
        <v>485</v>
      </c>
      <c r="B5" s="109">
        <f>SUM(B6:B10)</f>
        <v>319900</v>
      </c>
      <c r="C5" s="110" t="s">
        <v>486</v>
      </c>
      <c r="D5" s="111">
        <f>SUM(D6:D10)</f>
        <v>0</v>
      </c>
      <c r="E5" s="112"/>
    </row>
    <row r="6" spans="1:5" s="99" customFormat="1" ht="27.6" customHeight="1">
      <c r="A6" s="113" t="s">
        <v>800</v>
      </c>
      <c r="B6" s="114">
        <v>83000</v>
      </c>
      <c r="C6" s="115"/>
      <c r="D6" s="116"/>
      <c r="E6" s="117"/>
    </row>
    <row r="7" spans="1:5" s="99" customFormat="1" ht="27.6" customHeight="1">
      <c r="A7" s="113" t="s">
        <v>613</v>
      </c>
      <c r="B7" s="118">
        <v>217900</v>
      </c>
      <c r="C7" s="119"/>
      <c r="D7" s="120"/>
      <c r="E7" s="117"/>
    </row>
    <row r="8" spans="1:5" s="99" customFormat="1" ht="27.6" customHeight="1">
      <c r="A8" s="113" t="s">
        <v>801</v>
      </c>
      <c r="B8" s="118">
        <v>5000</v>
      </c>
      <c r="C8" s="119"/>
      <c r="D8" s="120"/>
    </row>
    <row r="9" spans="1:5" s="99" customFormat="1" ht="27.6" customHeight="1">
      <c r="A9" s="113" t="s">
        <v>802</v>
      </c>
      <c r="B9" s="118">
        <v>12000</v>
      </c>
      <c r="C9" s="119"/>
      <c r="D9" s="120"/>
    </row>
    <row r="10" spans="1:5" s="99" customFormat="1" ht="27.6" customHeight="1">
      <c r="A10" s="113" t="s">
        <v>614</v>
      </c>
      <c r="B10" s="118">
        <v>2000</v>
      </c>
      <c r="C10" s="119"/>
      <c r="D10" s="120"/>
    </row>
    <row r="11" spans="1:5" ht="27" customHeight="1">
      <c r="A11" s="504" t="s">
        <v>803</v>
      </c>
      <c r="B11" s="504"/>
      <c r="C11" s="504"/>
      <c r="D11" s="504"/>
    </row>
  </sheetData>
  <mergeCells count="5">
    <mergeCell ref="A1:B1"/>
    <mergeCell ref="C1:D1"/>
    <mergeCell ref="A2:D2"/>
    <mergeCell ref="A3:C3"/>
    <mergeCell ref="A11:D11"/>
  </mergeCells>
  <phoneticPr fontId="94" type="noConversion"/>
  <printOptions horizontalCentered="1"/>
  <pageMargins left="0.436805555555556" right="0.44791666666666702" top="0.39305555555555599" bottom="0" header="0.15625" footer="0.31388888888888899"/>
  <pageSetup paperSize="9" firstPageNumber="37" orientation="landscape" blackAndWhite="1" useFirstPageNumber="1" errors="blank"/>
  <headerFooter alignWithMargins="0">
    <oddFooter>&amp;C第 &amp;P 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16"/>
  <sheetViews>
    <sheetView showZeros="0" zoomScale="115" zoomScaleNormal="115" workbookViewId="0">
      <selection activeCell="C30" sqref="C30"/>
    </sheetView>
  </sheetViews>
  <sheetFormatPr defaultColWidth="12.75" defaultRowHeight="13.5"/>
  <cols>
    <col min="1" max="1" width="29.625" style="59" customWidth="1"/>
    <col min="2" max="2" width="13.5" style="70" customWidth="1"/>
    <col min="3" max="3" width="37.875" style="71" customWidth="1"/>
    <col min="4" max="4" width="13.5" style="72" customWidth="1"/>
    <col min="5" max="5" width="9" style="59" customWidth="1"/>
    <col min="6" max="6" width="11.25" style="59" customWidth="1"/>
    <col min="7" max="250" width="9" style="59" customWidth="1"/>
    <col min="251" max="251" width="29.625" style="59" customWidth="1"/>
    <col min="252" max="252" width="12.75" style="59"/>
    <col min="253" max="253" width="29.75" style="59" customWidth="1"/>
    <col min="254" max="254" width="17" style="59" customWidth="1"/>
    <col min="255" max="255" width="37" style="59" customWidth="1"/>
    <col min="256" max="256" width="17.375" style="59" customWidth="1"/>
    <col min="257" max="506" width="9" style="59" customWidth="1"/>
    <col min="507" max="507" width="29.625" style="59" customWidth="1"/>
    <col min="508" max="508" width="12.75" style="59"/>
    <col min="509" max="509" width="29.75" style="59" customWidth="1"/>
    <col min="510" max="510" width="17" style="59" customWidth="1"/>
    <col min="511" max="511" width="37" style="59" customWidth="1"/>
    <col min="512" max="512" width="17.375" style="59" customWidth="1"/>
    <col min="513" max="762" width="9" style="59" customWidth="1"/>
    <col min="763" max="763" width="29.625" style="59" customWidth="1"/>
    <col min="764" max="764" width="12.75" style="59"/>
    <col min="765" max="765" width="29.75" style="59" customWidth="1"/>
    <col min="766" max="766" width="17" style="59" customWidth="1"/>
    <col min="767" max="767" width="37" style="59" customWidth="1"/>
    <col min="768" max="768" width="17.375" style="59" customWidth="1"/>
    <col min="769" max="1018" width="9" style="59" customWidth="1"/>
    <col min="1019" max="1019" width="29.625" style="59" customWidth="1"/>
    <col min="1020" max="1020" width="12.75" style="59"/>
    <col min="1021" max="1021" width="29.75" style="59" customWidth="1"/>
    <col min="1022" max="1022" width="17" style="59" customWidth="1"/>
    <col min="1023" max="1023" width="37" style="59" customWidth="1"/>
    <col min="1024" max="1024" width="17.375" style="59" customWidth="1"/>
    <col min="1025" max="1274" width="9" style="59" customWidth="1"/>
    <col min="1275" max="1275" width="29.625" style="59" customWidth="1"/>
    <col min="1276" max="1276" width="12.75" style="59"/>
    <col min="1277" max="1277" width="29.75" style="59" customWidth="1"/>
    <col min="1278" max="1278" width="17" style="59" customWidth="1"/>
    <col min="1279" max="1279" width="37" style="59" customWidth="1"/>
    <col min="1280" max="1280" width="17.375" style="59" customWidth="1"/>
    <col min="1281" max="1530" width="9" style="59" customWidth="1"/>
    <col min="1531" max="1531" width="29.625" style="59" customWidth="1"/>
    <col min="1532" max="1532" width="12.75" style="59"/>
    <col min="1533" max="1533" width="29.75" style="59" customWidth="1"/>
    <col min="1534" max="1534" width="17" style="59" customWidth="1"/>
    <col min="1535" max="1535" width="37" style="59" customWidth="1"/>
    <col min="1536" max="1536" width="17.375" style="59" customWidth="1"/>
    <col min="1537" max="1786" width="9" style="59" customWidth="1"/>
    <col min="1787" max="1787" width="29.625" style="59" customWidth="1"/>
    <col min="1788" max="1788" width="12.75" style="59"/>
    <col min="1789" max="1789" width="29.75" style="59" customWidth="1"/>
    <col min="1790" max="1790" width="17" style="59" customWidth="1"/>
    <col min="1791" max="1791" width="37" style="59" customWidth="1"/>
    <col min="1792" max="1792" width="17.375" style="59" customWidth="1"/>
    <col min="1793" max="2042" width="9" style="59" customWidth="1"/>
    <col min="2043" max="2043" width="29.625" style="59" customWidth="1"/>
    <col min="2044" max="2044" width="12.75" style="59"/>
    <col min="2045" max="2045" width="29.75" style="59" customWidth="1"/>
    <col min="2046" max="2046" width="17" style="59" customWidth="1"/>
    <col min="2047" max="2047" width="37" style="59" customWidth="1"/>
    <col min="2048" max="2048" width="17.375" style="59" customWidth="1"/>
    <col min="2049" max="2298" width="9" style="59" customWidth="1"/>
    <col min="2299" max="2299" width="29.625" style="59" customWidth="1"/>
    <col min="2300" max="2300" width="12.75" style="59"/>
    <col min="2301" max="2301" width="29.75" style="59" customWidth="1"/>
    <col min="2302" max="2302" width="17" style="59" customWidth="1"/>
    <col min="2303" max="2303" width="37" style="59" customWidth="1"/>
    <col min="2304" max="2304" width="17.375" style="59" customWidth="1"/>
    <col min="2305" max="2554" width="9" style="59" customWidth="1"/>
    <col min="2555" max="2555" width="29.625" style="59" customWidth="1"/>
    <col min="2556" max="2556" width="12.75" style="59"/>
    <col min="2557" max="2557" width="29.75" style="59" customWidth="1"/>
    <col min="2558" max="2558" width="17" style="59" customWidth="1"/>
    <col min="2559" max="2559" width="37" style="59" customWidth="1"/>
    <col min="2560" max="2560" width="17.375" style="59" customWidth="1"/>
    <col min="2561" max="2810" width="9" style="59" customWidth="1"/>
    <col min="2811" max="2811" width="29.625" style="59" customWidth="1"/>
    <col min="2812" max="2812" width="12.75" style="59"/>
    <col min="2813" max="2813" width="29.75" style="59" customWidth="1"/>
    <col min="2814" max="2814" width="17" style="59" customWidth="1"/>
    <col min="2815" max="2815" width="37" style="59" customWidth="1"/>
    <col min="2816" max="2816" width="17.375" style="59" customWidth="1"/>
    <col min="2817" max="3066" width="9" style="59" customWidth="1"/>
    <col min="3067" max="3067" width="29.625" style="59" customWidth="1"/>
    <col min="3068" max="3068" width="12.75" style="59"/>
    <col min="3069" max="3069" width="29.75" style="59" customWidth="1"/>
    <col min="3070" max="3070" width="17" style="59" customWidth="1"/>
    <col min="3071" max="3071" width="37" style="59" customWidth="1"/>
    <col min="3072" max="3072" width="17.375" style="59" customWidth="1"/>
    <col min="3073" max="3322" width="9" style="59" customWidth="1"/>
    <col min="3323" max="3323" width="29.625" style="59" customWidth="1"/>
    <col min="3324" max="3324" width="12.75" style="59"/>
    <col min="3325" max="3325" width="29.75" style="59" customWidth="1"/>
    <col min="3326" max="3326" width="17" style="59" customWidth="1"/>
    <col min="3327" max="3327" width="37" style="59" customWidth="1"/>
    <col min="3328" max="3328" width="17.375" style="59" customWidth="1"/>
    <col min="3329" max="3578" width="9" style="59" customWidth="1"/>
    <col min="3579" max="3579" width="29.625" style="59" customWidth="1"/>
    <col min="3580" max="3580" width="12.75" style="59"/>
    <col min="3581" max="3581" width="29.75" style="59" customWidth="1"/>
    <col min="3582" max="3582" width="17" style="59" customWidth="1"/>
    <col min="3583" max="3583" width="37" style="59" customWidth="1"/>
    <col min="3584" max="3584" width="17.375" style="59" customWidth="1"/>
    <col min="3585" max="3834" width="9" style="59" customWidth="1"/>
    <col min="3835" max="3835" width="29.625" style="59" customWidth="1"/>
    <col min="3836" max="3836" width="12.75" style="59"/>
    <col min="3837" max="3837" width="29.75" style="59" customWidth="1"/>
    <col min="3838" max="3838" width="17" style="59" customWidth="1"/>
    <col min="3839" max="3839" width="37" style="59" customWidth="1"/>
    <col min="3840" max="3840" width="17.375" style="59" customWidth="1"/>
    <col min="3841" max="4090" width="9" style="59" customWidth="1"/>
    <col min="4091" max="4091" width="29.625" style="59" customWidth="1"/>
    <col min="4092" max="4092" width="12.75" style="59"/>
    <col min="4093" max="4093" width="29.75" style="59" customWidth="1"/>
    <col min="4094" max="4094" width="17" style="59" customWidth="1"/>
    <col min="4095" max="4095" width="37" style="59" customWidth="1"/>
    <col min="4096" max="4096" width="17.375" style="59" customWidth="1"/>
    <col min="4097" max="4346" width="9" style="59" customWidth="1"/>
    <col min="4347" max="4347" width="29.625" style="59" customWidth="1"/>
    <col min="4348" max="4348" width="12.75" style="59"/>
    <col min="4349" max="4349" width="29.75" style="59" customWidth="1"/>
    <col min="4350" max="4350" width="17" style="59" customWidth="1"/>
    <col min="4351" max="4351" width="37" style="59" customWidth="1"/>
    <col min="4352" max="4352" width="17.375" style="59" customWidth="1"/>
    <col min="4353" max="4602" width="9" style="59" customWidth="1"/>
    <col min="4603" max="4603" width="29.625" style="59" customWidth="1"/>
    <col min="4604" max="4604" width="12.75" style="59"/>
    <col min="4605" max="4605" width="29.75" style="59" customWidth="1"/>
    <col min="4606" max="4606" width="17" style="59" customWidth="1"/>
    <col min="4607" max="4607" width="37" style="59" customWidth="1"/>
    <col min="4608" max="4608" width="17.375" style="59" customWidth="1"/>
    <col min="4609" max="4858" width="9" style="59" customWidth="1"/>
    <col min="4859" max="4859" width="29.625" style="59" customWidth="1"/>
    <col min="4860" max="4860" width="12.75" style="59"/>
    <col min="4861" max="4861" width="29.75" style="59" customWidth="1"/>
    <col min="4862" max="4862" width="17" style="59" customWidth="1"/>
    <col min="4863" max="4863" width="37" style="59" customWidth="1"/>
    <col min="4864" max="4864" width="17.375" style="59" customWidth="1"/>
    <col min="4865" max="5114" width="9" style="59" customWidth="1"/>
    <col min="5115" max="5115" width="29.625" style="59" customWidth="1"/>
    <col min="5116" max="5116" width="12.75" style="59"/>
    <col min="5117" max="5117" width="29.75" style="59" customWidth="1"/>
    <col min="5118" max="5118" width="17" style="59" customWidth="1"/>
    <col min="5119" max="5119" width="37" style="59" customWidth="1"/>
    <col min="5120" max="5120" width="17.375" style="59" customWidth="1"/>
    <col min="5121" max="5370" width="9" style="59" customWidth="1"/>
    <col min="5371" max="5371" width="29.625" style="59" customWidth="1"/>
    <col min="5372" max="5372" width="12.75" style="59"/>
    <col min="5373" max="5373" width="29.75" style="59" customWidth="1"/>
    <col min="5374" max="5374" width="17" style="59" customWidth="1"/>
    <col min="5375" max="5375" width="37" style="59" customWidth="1"/>
    <col min="5376" max="5376" width="17.375" style="59" customWidth="1"/>
    <col min="5377" max="5626" width="9" style="59" customWidth="1"/>
    <col min="5627" max="5627" width="29.625" style="59" customWidth="1"/>
    <col min="5628" max="5628" width="12.75" style="59"/>
    <col min="5629" max="5629" width="29.75" style="59" customWidth="1"/>
    <col min="5630" max="5630" width="17" style="59" customWidth="1"/>
    <col min="5631" max="5631" width="37" style="59" customWidth="1"/>
    <col min="5632" max="5632" width="17.375" style="59" customWidth="1"/>
    <col min="5633" max="5882" width="9" style="59" customWidth="1"/>
    <col min="5883" max="5883" width="29.625" style="59" customWidth="1"/>
    <col min="5884" max="5884" width="12.75" style="59"/>
    <col min="5885" max="5885" width="29.75" style="59" customWidth="1"/>
    <col min="5886" max="5886" width="17" style="59" customWidth="1"/>
    <col min="5887" max="5887" width="37" style="59" customWidth="1"/>
    <col min="5888" max="5888" width="17.375" style="59" customWidth="1"/>
    <col min="5889" max="6138" width="9" style="59" customWidth="1"/>
    <col min="6139" max="6139" width="29.625" style="59" customWidth="1"/>
    <col min="6140" max="6140" width="12.75" style="59"/>
    <col min="6141" max="6141" width="29.75" style="59" customWidth="1"/>
    <col min="6142" max="6142" width="17" style="59" customWidth="1"/>
    <col min="6143" max="6143" width="37" style="59" customWidth="1"/>
    <col min="6144" max="6144" width="17.375" style="59" customWidth="1"/>
    <col min="6145" max="6394" width="9" style="59" customWidth="1"/>
    <col min="6395" max="6395" width="29.625" style="59" customWidth="1"/>
    <col min="6396" max="6396" width="12.75" style="59"/>
    <col min="6397" max="6397" width="29.75" style="59" customWidth="1"/>
    <col min="6398" max="6398" width="17" style="59" customWidth="1"/>
    <col min="6399" max="6399" width="37" style="59" customWidth="1"/>
    <col min="6400" max="6400" width="17.375" style="59" customWidth="1"/>
    <col min="6401" max="6650" width="9" style="59" customWidth="1"/>
    <col min="6651" max="6651" width="29.625" style="59" customWidth="1"/>
    <col min="6652" max="6652" width="12.75" style="59"/>
    <col min="6653" max="6653" width="29.75" style="59" customWidth="1"/>
    <col min="6654" max="6654" width="17" style="59" customWidth="1"/>
    <col min="6655" max="6655" width="37" style="59" customWidth="1"/>
    <col min="6656" max="6656" width="17.375" style="59" customWidth="1"/>
    <col min="6657" max="6906" width="9" style="59" customWidth="1"/>
    <col min="6907" max="6907" width="29.625" style="59" customWidth="1"/>
    <col min="6908" max="6908" width="12.75" style="59"/>
    <col min="6909" max="6909" width="29.75" style="59" customWidth="1"/>
    <col min="6910" max="6910" width="17" style="59" customWidth="1"/>
    <col min="6911" max="6911" width="37" style="59" customWidth="1"/>
    <col min="6912" max="6912" width="17.375" style="59" customWidth="1"/>
    <col min="6913" max="7162" width="9" style="59" customWidth="1"/>
    <col min="7163" max="7163" width="29.625" style="59" customWidth="1"/>
    <col min="7164" max="7164" width="12.75" style="59"/>
    <col min="7165" max="7165" width="29.75" style="59" customWidth="1"/>
    <col min="7166" max="7166" width="17" style="59" customWidth="1"/>
    <col min="7167" max="7167" width="37" style="59" customWidth="1"/>
    <col min="7168" max="7168" width="17.375" style="59" customWidth="1"/>
    <col min="7169" max="7418" width="9" style="59" customWidth="1"/>
    <col min="7419" max="7419" width="29.625" style="59" customWidth="1"/>
    <col min="7420" max="7420" width="12.75" style="59"/>
    <col min="7421" max="7421" width="29.75" style="59" customWidth="1"/>
    <col min="7422" max="7422" width="17" style="59" customWidth="1"/>
    <col min="7423" max="7423" width="37" style="59" customWidth="1"/>
    <col min="7424" max="7424" width="17.375" style="59" customWidth="1"/>
    <col min="7425" max="7674" width="9" style="59" customWidth="1"/>
    <col min="7675" max="7675" width="29.625" style="59" customWidth="1"/>
    <col min="7676" max="7676" width="12.75" style="59"/>
    <col min="7677" max="7677" width="29.75" style="59" customWidth="1"/>
    <col min="7678" max="7678" width="17" style="59" customWidth="1"/>
    <col min="7679" max="7679" width="37" style="59" customWidth="1"/>
    <col min="7680" max="7680" width="17.375" style="59" customWidth="1"/>
    <col min="7681" max="7930" width="9" style="59" customWidth="1"/>
    <col min="7931" max="7931" width="29.625" style="59" customWidth="1"/>
    <col min="7932" max="7932" width="12.75" style="59"/>
    <col min="7933" max="7933" width="29.75" style="59" customWidth="1"/>
    <col min="7934" max="7934" width="17" style="59" customWidth="1"/>
    <col min="7935" max="7935" width="37" style="59" customWidth="1"/>
    <col min="7936" max="7936" width="17.375" style="59" customWidth="1"/>
    <col min="7937" max="8186" width="9" style="59" customWidth="1"/>
    <col min="8187" max="8187" width="29.625" style="59" customWidth="1"/>
    <col min="8188" max="8188" width="12.75" style="59"/>
    <col min="8189" max="8189" width="29.75" style="59" customWidth="1"/>
    <col min="8190" max="8190" width="17" style="59" customWidth="1"/>
    <col min="8191" max="8191" width="37" style="59" customWidth="1"/>
    <col min="8192" max="8192" width="17.375" style="59" customWidth="1"/>
    <col min="8193" max="8442" width="9" style="59" customWidth="1"/>
    <col min="8443" max="8443" width="29.625" style="59" customWidth="1"/>
    <col min="8444" max="8444" width="12.75" style="59"/>
    <col min="8445" max="8445" width="29.75" style="59" customWidth="1"/>
    <col min="8446" max="8446" width="17" style="59" customWidth="1"/>
    <col min="8447" max="8447" width="37" style="59" customWidth="1"/>
    <col min="8448" max="8448" width="17.375" style="59" customWidth="1"/>
    <col min="8449" max="8698" width="9" style="59" customWidth="1"/>
    <col min="8699" max="8699" width="29.625" style="59" customWidth="1"/>
    <col min="8700" max="8700" width="12.75" style="59"/>
    <col min="8701" max="8701" width="29.75" style="59" customWidth="1"/>
    <col min="8702" max="8702" width="17" style="59" customWidth="1"/>
    <col min="8703" max="8703" width="37" style="59" customWidth="1"/>
    <col min="8704" max="8704" width="17.375" style="59" customWidth="1"/>
    <col min="8705" max="8954" width="9" style="59" customWidth="1"/>
    <col min="8955" max="8955" width="29.625" style="59" customWidth="1"/>
    <col min="8956" max="8956" width="12.75" style="59"/>
    <col min="8957" max="8957" width="29.75" style="59" customWidth="1"/>
    <col min="8958" max="8958" width="17" style="59" customWidth="1"/>
    <col min="8959" max="8959" width="37" style="59" customWidth="1"/>
    <col min="8960" max="8960" width="17.375" style="59" customWidth="1"/>
    <col min="8961" max="9210" width="9" style="59" customWidth="1"/>
    <col min="9211" max="9211" width="29.625" style="59" customWidth="1"/>
    <col min="9212" max="9212" width="12.75" style="59"/>
    <col min="9213" max="9213" width="29.75" style="59" customWidth="1"/>
    <col min="9214" max="9214" width="17" style="59" customWidth="1"/>
    <col min="9215" max="9215" width="37" style="59" customWidth="1"/>
    <col min="9216" max="9216" width="17.375" style="59" customWidth="1"/>
    <col min="9217" max="9466" width="9" style="59" customWidth="1"/>
    <col min="9467" max="9467" width="29.625" style="59" customWidth="1"/>
    <col min="9468" max="9468" width="12.75" style="59"/>
    <col min="9469" max="9469" width="29.75" style="59" customWidth="1"/>
    <col min="9470" max="9470" width="17" style="59" customWidth="1"/>
    <col min="9471" max="9471" width="37" style="59" customWidth="1"/>
    <col min="9472" max="9472" width="17.375" style="59" customWidth="1"/>
    <col min="9473" max="9722" width="9" style="59" customWidth="1"/>
    <col min="9723" max="9723" width="29.625" style="59" customWidth="1"/>
    <col min="9724" max="9724" width="12.75" style="59"/>
    <col min="9725" max="9725" width="29.75" style="59" customWidth="1"/>
    <col min="9726" max="9726" width="17" style="59" customWidth="1"/>
    <col min="9727" max="9727" width="37" style="59" customWidth="1"/>
    <col min="9728" max="9728" width="17.375" style="59" customWidth="1"/>
    <col min="9729" max="9978" width="9" style="59" customWidth="1"/>
    <col min="9979" max="9979" width="29.625" style="59" customWidth="1"/>
    <col min="9980" max="9980" width="12.75" style="59"/>
    <col min="9981" max="9981" width="29.75" style="59" customWidth="1"/>
    <col min="9982" max="9982" width="17" style="59" customWidth="1"/>
    <col min="9983" max="9983" width="37" style="59" customWidth="1"/>
    <col min="9984" max="9984" width="17.375" style="59" customWidth="1"/>
    <col min="9985" max="10234" width="9" style="59" customWidth="1"/>
    <col min="10235" max="10235" width="29.625" style="59" customWidth="1"/>
    <col min="10236" max="10236" width="12.75" style="59"/>
    <col min="10237" max="10237" width="29.75" style="59" customWidth="1"/>
    <col min="10238" max="10238" width="17" style="59" customWidth="1"/>
    <col min="10239" max="10239" width="37" style="59" customWidth="1"/>
    <col min="10240" max="10240" width="17.375" style="59" customWidth="1"/>
    <col min="10241" max="10490" width="9" style="59" customWidth="1"/>
    <col min="10491" max="10491" width="29.625" style="59" customWidth="1"/>
    <col min="10492" max="10492" width="12.75" style="59"/>
    <col min="10493" max="10493" width="29.75" style="59" customWidth="1"/>
    <col min="10494" max="10494" width="17" style="59" customWidth="1"/>
    <col min="10495" max="10495" width="37" style="59" customWidth="1"/>
    <col min="10496" max="10496" width="17.375" style="59" customWidth="1"/>
    <col min="10497" max="10746" width="9" style="59" customWidth="1"/>
    <col min="10747" max="10747" width="29.625" style="59" customWidth="1"/>
    <col min="10748" max="10748" width="12.75" style="59"/>
    <col min="10749" max="10749" width="29.75" style="59" customWidth="1"/>
    <col min="10750" max="10750" width="17" style="59" customWidth="1"/>
    <col min="10751" max="10751" width="37" style="59" customWidth="1"/>
    <col min="10752" max="10752" width="17.375" style="59" customWidth="1"/>
    <col min="10753" max="11002" width="9" style="59" customWidth="1"/>
    <col min="11003" max="11003" width="29.625" style="59" customWidth="1"/>
    <col min="11004" max="11004" width="12.75" style="59"/>
    <col min="11005" max="11005" width="29.75" style="59" customWidth="1"/>
    <col min="11006" max="11006" width="17" style="59" customWidth="1"/>
    <col min="11007" max="11007" width="37" style="59" customWidth="1"/>
    <col min="11008" max="11008" width="17.375" style="59" customWidth="1"/>
    <col min="11009" max="11258" width="9" style="59" customWidth="1"/>
    <col min="11259" max="11259" width="29.625" style="59" customWidth="1"/>
    <col min="11260" max="11260" width="12.75" style="59"/>
    <col min="11261" max="11261" width="29.75" style="59" customWidth="1"/>
    <col min="11262" max="11262" width="17" style="59" customWidth="1"/>
    <col min="11263" max="11263" width="37" style="59" customWidth="1"/>
    <col min="11264" max="11264" width="17.375" style="59" customWidth="1"/>
    <col min="11265" max="11514" width="9" style="59" customWidth="1"/>
    <col min="11515" max="11515" width="29.625" style="59" customWidth="1"/>
    <col min="11516" max="11516" width="12.75" style="59"/>
    <col min="11517" max="11517" width="29.75" style="59" customWidth="1"/>
    <col min="11518" max="11518" width="17" style="59" customWidth="1"/>
    <col min="11519" max="11519" width="37" style="59" customWidth="1"/>
    <col min="11520" max="11520" width="17.375" style="59" customWidth="1"/>
    <col min="11521" max="11770" width="9" style="59" customWidth="1"/>
    <col min="11771" max="11771" width="29.625" style="59" customWidth="1"/>
    <col min="11772" max="11772" width="12.75" style="59"/>
    <col min="11773" max="11773" width="29.75" style="59" customWidth="1"/>
    <col min="11774" max="11774" width="17" style="59" customWidth="1"/>
    <col min="11775" max="11775" width="37" style="59" customWidth="1"/>
    <col min="11776" max="11776" width="17.375" style="59" customWidth="1"/>
    <col min="11777" max="12026" width="9" style="59" customWidth="1"/>
    <col min="12027" max="12027" width="29.625" style="59" customWidth="1"/>
    <col min="12028" max="12028" width="12.75" style="59"/>
    <col min="12029" max="12029" width="29.75" style="59" customWidth="1"/>
    <col min="12030" max="12030" width="17" style="59" customWidth="1"/>
    <col min="12031" max="12031" width="37" style="59" customWidth="1"/>
    <col min="12032" max="12032" width="17.375" style="59" customWidth="1"/>
    <col min="12033" max="12282" width="9" style="59" customWidth="1"/>
    <col min="12283" max="12283" width="29.625" style="59" customWidth="1"/>
    <col min="12284" max="12284" width="12.75" style="59"/>
    <col min="12285" max="12285" width="29.75" style="59" customWidth="1"/>
    <col min="12286" max="12286" width="17" style="59" customWidth="1"/>
    <col min="12287" max="12287" width="37" style="59" customWidth="1"/>
    <col min="12288" max="12288" width="17.375" style="59" customWidth="1"/>
    <col min="12289" max="12538" width="9" style="59" customWidth="1"/>
    <col min="12539" max="12539" width="29.625" style="59" customWidth="1"/>
    <col min="12540" max="12540" width="12.75" style="59"/>
    <col min="12541" max="12541" width="29.75" style="59" customWidth="1"/>
    <col min="12542" max="12542" width="17" style="59" customWidth="1"/>
    <col min="12543" max="12543" width="37" style="59" customWidth="1"/>
    <col min="12544" max="12544" width="17.375" style="59" customWidth="1"/>
    <col min="12545" max="12794" width="9" style="59" customWidth="1"/>
    <col min="12795" max="12795" width="29.625" style="59" customWidth="1"/>
    <col min="12796" max="12796" width="12.75" style="59"/>
    <col min="12797" max="12797" width="29.75" style="59" customWidth="1"/>
    <col min="12798" max="12798" width="17" style="59" customWidth="1"/>
    <col min="12799" max="12799" width="37" style="59" customWidth="1"/>
    <col min="12800" max="12800" width="17.375" style="59" customWidth="1"/>
    <col min="12801" max="13050" width="9" style="59" customWidth="1"/>
    <col min="13051" max="13051" width="29.625" style="59" customWidth="1"/>
    <col min="13052" max="13052" width="12.75" style="59"/>
    <col min="13053" max="13053" width="29.75" style="59" customWidth="1"/>
    <col min="13054" max="13054" width="17" style="59" customWidth="1"/>
    <col min="13055" max="13055" width="37" style="59" customWidth="1"/>
    <col min="13056" max="13056" width="17.375" style="59" customWidth="1"/>
    <col min="13057" max="13306" width="9" style="59" customWidth="1"/>
    <col min="13307" max="13307" width="29.625" style="59" customWidth="1"/>
    <col min="13308" max="13308" width="12.75" style="59"/>
    <col min="13309" max="13309" width="29.75" style="59" customWidth="1"/>
    <col min="13310" max="13310" width="17" style="59" customWidth="1"/>
    <col min="13311" max="13311" width="37" style="59" customWidth="1"/>
    <col min="13312" max="13312" width="17.375" style="59" customWidth="1"/>
    <col min="13313" max="13562" width="9" style="59" customWidth="1"/>
    <col min="13563" max="13563" width="29.625" style="59" customWidth="1"/>
    <col min="13564" max="13564" width="12.75" style="59"/>
    <col min="13565" max="13565" width="29.75" style="59" customWidth="1"/>
    <col min="13566" max="13566" width="17" style="59" customWidth="1"/>
    <col min="13567" max="13567" width="37" style="59" customWidth="1"/>
    <col min="13568" max="13568" width="17.375" style="59" customWidth="1"/>
    <col min="13569" max="13818" width="9" style="59" customWidth="1"/>
    <col min="13819" max="13819" width="29.625" style="59" customWidth="1"/>
    <col min="13820" max="13820" width="12.75" style="59"/>
    <col min="13821" max="13821" width="29.75" style="59" customWidth="1"/>
    <col min="13822" max="13822" width="17" style="59" customWidth="1"/>
    <col min="13823" max="13823" width="37" style="59" customWidth="1"/>
    <col min="13824" max="13824" width="17.375" style="59" customWidth="1"/>
    <col min="13825" max="14074" width="9" style="59" customWidth="1"/>
    <col min="14075" max="14075" width="29.625" style="59" customWidth="1"/>
    <col min="14076" max="14076" width="12.75" style="59"/>
    <col min="14077" max="14077" width="29.75" style="59" customWidth="1"/>
    <col min="14078" max="14078" width="17" style="59" customWidth="1"/>
    <col min="14079" max="14079" width="37" style="59" customWidth="1"/>
    <col min="14080" max="14080" width="17.375" style="59" customWidth="1"/>
    <col min="14081" max="14330" width="9" style="59" customWidth="1"/>
    <col min="14331" max="14331" width="29.625" style="59" customWidth="1"/>
    <col min="14332" max="14332" width="12.75" style="59"/>
    <col min="14333" max="14333" width="29.75" style="59" customWidth="1"/>
    <col min="14334" max="14334" width="17" style="59" customWidth="1"/>
    <col min="14335" max="14335" width="37" style="59" customWidth="1"/>
    <col min="14336" max="14336" width="17.375" style="59" customWidth="1"/>
    <col min="14337" max="14586" width="9" style="59" customWidth="1"/>
    <col min="14587" max="14587" width="29.625" style="59" customWidth="1"/>
    <col min="14588" max="14588" width="12.75" style="59"/>
    <col min="14589" max="14589" width="29.75" style="59" customWidth="1"/>
    <col min="14590" max="14590" width="17" style="59" customWidth="1"/>
    <col min="14591" max="14591" width="37" style="59" customWidth="1"/>
    <col min="14592" max="14592" width="17.375" style="59" customWidth="1"/>
    <col min="14593" max="14842" width="9" style="59" customWidth="1"/>
    <col min="14843" max="14843" width="29.625" style="59" customWidth="1"/>
    <col min="14844" max="14844" width="12.75" style="59"/>
    <col min="14845" max="14845" width="29.75" style="59" customWidth="1"/>
    <col min="14846" max="14846" width="17" style="59" customWidth="1"/>
    <col min="14847" max="14847" width="37" style="59" customWidth="1"/>
    <col min="14848" max="14848" width="17.375" style="59" customWidth="1"/>
    <col min="14849" max="15098" width="9" style="59" customWidth="1"/>
    <col min="15099" max="15099" width="29.625" style="59" customWidth="1"/>
    <col min="15100" max="15100" width="12.75" style="59"/>
    <col min="15101" max="15101" width="29.75" style="59" customWidth="1"/>
    <col min="15102" max="15102" width="17" style="59" customWidth="1"/>
    <col min="15103" max="15103" width="37" style="59" customWidth="1"/>
    <col min="15104" max="15104" width="17.375" style="59" customWidth="1"/>
    <col min="15105" max="15354" width="9" style="59" customWidth="1"/>
    <col min="15355" max="15355" width="29.625" style="59" customWidth="1"/>
    <col min="15356" max="15356" width="12.75" style="59"/>
    <col min="15357" max="15357" width="29.75" style="59" customWidth="1"/>
    <col min="15358" max="15358" width="17" style="59" customWidth="1"/>
    <col min="15359" max="15359" width="37" style="59" customWidth="1"/>
    <col min="15360" max="15360" width="17.375" style="59" customWidth="1"/>
    <col min="15361" max="15610" width="9" style="59" customWidth="1"/>
    <col min="15611" max="15611" width="29.625" style="59" customWidth="1"/>
    <col min="15612" max="15612" width="12.75" style="59"/>
    <col min="15613" max="15613" width="29.75" style="59" customWidth="1"/>
    <col min="15614" max="15614" width="17" style="59" customWidth="1"/>
    <col min="15615" max="15615" width="37" style="59" customWidth="1"/>
    <col min="15616" max="15616" width="17.375" style="59" customWidth="1"/>
    <col min="15617" max="15866" width="9" style="59" customWidth="1"/>
    <col min="15867" max="15867" width="29.625" style="59" customWidth="1"/>
    <col min="15868" max="15868" width="12.75" style="59"/>
    <col min="15869" max="15869" width="29.75" style="59" customWidth="1"/>
    <col min="15870" max="15870" width="17" style="59" customWidth="1"/>
    <col min="15871" max="15871" width="37" style="59" customWidth="1"/>
    <col min="15872" max="15872" width="17.375" style="59" customWidth="1"/>
    <col min="15873" max="16122" width="9" style="59" customWidth="1"/>
    <col min="16123" max="16123" width="29.625" style="59" customWidth="1"/>
    <col min="16124" max="16124" width="12.75" style="59"/>
    <col min="16125" max="16125" width="29.75" style="59" customWidth="1"/>
    <col min="16126" max="16126" width="17" style="59" customWidth="1"/>
    <col min="16127" max="16127" width="37" style="59" customWidth="1"/>
    <col min="16128" max="16128" width="17.375" style="59" customWidth="1"/>
    <col min="16129" max="16378" width="9" style="59" customWidth="1"/>
    <col min="16379" max="16379" width="29.625" style="59" customWidth="1"/>
    <col min="16380" max="16384" width="12.75" style="59"/>
  </cols>
  <sheetData>
    <row r="1" spans="1:5" ht="18">
      <c r="A1" s="484" t="s">
        <v>804</v>
      </c>
      <c r="B1" s="484"/>
      <c r="C1" s="73"/>
      <c r="D1" s="74"/>
    </row>
    <row r="2" spans="1:5" ht="30" customHeight="1">
      <c r="A2" s="485" t="s">
        <v>805</v>
      </c>
      <c r="B2" s="485"/>
      <c r="C2" s="485"/>
      <c r="D2" s="485"/>
    </row>
    <row r="3" spans="1:5" s="67" customFormat="1" ht="21.95" customHeight="1">
      <c r="A3" s="75"/>
      <c r="B3" s="76"/>
      <c r="C3" s="77"/>
      <c r="D3" s="78" t="s">
        <v>2</v>
      </c>
    </row>
    <row r="4" spans="1:5" s="68" customFormat="1" ht="24" customHeight="1">
      <c r="A4" s="79" t="s">
        <v>484</v>
      </c>
      <c r="B4" s="79" t="s">
        <v>80</v>
      </c>
      <c r="C4" s="79" t="s">
        <v>146</v>
      </c>
      <c r="D4" s="80" t="s">
        <v>80</v>
      </c>
    </row>
    <row r="5" spans="1:5" s="68" customFormat="1" ht="24" customHeight="1">
      <c r="A5" s="79" t="s">
        <v>6</v>
      </c>
      <c r="B5" s="81">
        <f>B6+B11</f>
        <v>3967</v>
      </c>
      <c r="C5" s="79" t="s">
        <v>6</v>
      </c>
      <c r="D5" s="81">
        <f>B5</f>
        <v>3967</v>
      </c>
    </row>
    <row r="6" spans="1:5" s="68" customFormat="1" ht="24" customHeight="1">
      <c r="A6" s="82" t="s">
        <v>7</v>
      </c>
      <c r="B6" s="81">
        <f>SUM(B7:B10)</f>
        <v>2600</v>
      </c>
      <c r="C6" s="83" t="s">
        <v>8</v>
      </c>
      <c r="D6" s="84">
        <v>500</v>
      </c>
    </row>
    <row r="7" spans="1:5" s="69" customFormat="1" ht="20.100000000000001" customHeight="1">
      <c r="A7" s="85" t="s">
        <v>622</v>
      </c>
      <c r="B7" s="86">
        <v>2600</v>
      </c>
      <c r="C7" s="87" t="s">
        <v>806</v>
      </c>
      <c r="D7" s="88">
        <v>500</v>
      </c>
      <c r="E7" s="89"/>
    </row>
    <row r="8" spans="1:5" s="69" customFormat="1" ht="20.100000000000001" customHeight="1">
      <c r="A8" s="85" t="s">
        <v>623</v>
      </c>
      <c r="B8" s="88"/>
      <c r="C8" s="90" t="s">
        <v>807</v>
      </c>
      <c r="D8" s="88">
        <v>500</v>
      </c>
      <c r="E8" s="89"/>
    </row>
    <row r="9" spans="1:5" s="69" customFormat="1" ht="20.100000000000001" customHeight="1">
      <c r="A9" s="85" t="s">
        <v>624</v>
      </c>
      <c r="B9" s="88"/>
      <c r="C9" s="90" t="s">
        <v>808</v>
      </c>
      <c r="D9" s="88">
        <v>500</v>
      </c>
    </row>
    <row r="10" spans="1:5" s="69" customFormat="1" ht="20.100000000000001" customHeight="1">
      <c r="A10" s="85" t="s">
        <v>625</v>
      </c>
      <c r="B10" s="88"/>
      <c r="C10" s="90"/>
      <c r="D10" s="88"/>
    </row>
    <row r="11" spans="1:5" s="68" customFormat="1" ht="20.100000000000001" customHeight="1">
      <c r="A11" s="91" t="s">
        <v>17</v>
      </c>
      <c r="B11" s="92">
        <f>SUM(B12:B13)</f>
        <v>1367</v>
      </c>
      <c r="C11" s="91" t="s">
        <v>18</v>
      </c>
      <c r="D11" s="81">
        <f>D12</f>
        <v>3467</v>
      </c>
      <c r="E11" s="93"/>
    </row>
    <row r="12" spans="1:5" s="69" customFormat="1" ht="20.100000000000001" customHeight="1">
      <c r="A12" s="94" t="s">
        <v>626</v>
      </c>
      <c r="B12" s="95">
        <v>500</v>
      </c>
      <c r="C12" s="96" t="s">
        <v>809</v>
      </c>
      <c r="D12" s="97">
        <v>3467</v>
      </c>
    </row>
    <row r="13" spans="1:5" s="69" customFormat="1" ht="20.100000000000001" customHeight="1">
      <c r="A13" s="94" t="s">
        <v>628</v>
      </c>
      <c r="B13" s="95">
        <v>867</v>
      </c>
      <c r="C13" s="96"/>
      <c r="D13" s="88"/>
    </row>
    <row r="14" spans="1:5" ht="35.1" customHeight="1">
      <c r="A14" s="506" t="s">
        <v>810</v>
      </c>
      <c r="B14" s="506"/>
      <c r="C14" s="506"/>
      <c r="D14" s="506"/>
    </row>
    <row r="15" spans="1:5" ht="22.15" customHeight="1"/>
    <row r="16" spans="1:5" ht="22.15" customHeight="1"/>
  </sheetData>
  <mergeCells count="3">
    <mergeCell ref="A1:B1"/>
    <mergeCell ref="A2:D2"/>
    <mergeCell ref="A14:D14"/>
  </mergeCells>
  <phoneticPr fontId="94" type="noConversion"/>
  <printOptions horizontalCentered="1"/>
  <pageMargins left="0.436805555555556" right="0.44791666666666702" top="0.39305555555555599" bottom="0" header="0.15625" footer="0.31388888888888899"/>
  <pageSetup paperSize="9" firstPageNumber="38" orientation="landscape" blackAndWhite="1" useFirstPageNumber="1" errors="blank"/>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L27"/>
  <sheetViews>
    <sheetView showZeros="0" workbookViewId="0">
      <selection activeCell="C30" sqref="C30"/>
    </sheetView>
  </sheetViews>
  <sheetFormatPr defaultColWidth="9" defaultRowHeight="20.45" customHeight="1"/>
  <cols>
    <col min="1" max="1" width="44.25" style="440" customWidth="1"/>
    <col min="2" max="2" width="14.125" style="441" hidden="1" customWidth="1"/>
    <col min="3" max="4" width="15.125" style="440" customWidth="1"/>
    <col min="5" max="5" width="15.125" style="442" customWidth="1"/>
    <col min="6" max="6" width="15.125" style="443" customWidth="1"/>
    <col min="7" max="7" width="9" style="439"/>
    <col min="8" max="8" width="29.75" style="440" customWidth="1"/>
    <col min="9" max="16384" width="9" style="440"/>
  </cols>
  <sheetData>
    <row r="1" spans="1:12" s="438" customFormat="1" ht="27.75" customHeight="1">
      <c r="A1" s="444" t="s">
        <v>24</v>
      </c>
      <c r="B1" s="445"/>
      <c r="C1" s="444"/>
      <c r="D1" s="444"/>
      <c r="E1" s="444"/>
      <c r="F1" s="444"/>
      <c r="G1" s="446"/>
      <c r="H1" s="446"/>
    </row>
    <row r="2" spans="1:12" s="439" customFormat="1" ht="24.75">
      <c r="A2" s="474" t="s">
        <v>25</v>
      </c>
      <c r="B2" s="474"/>
      <c r="C2" s="474"/>
      <c r="D2" s="474"/>
      <c r="E2" s="474"/>
      <c r="F2" s="474"/>
    </row>
    <row r="3" spans="1:12" s="439" customFormat="1" ht="23.25" customHeight="1">
      <c r="A3" s="440"/>
      <c r="B3" s="441"/>
      <c r="C3" s="440"/>
      <c r="D3" s="440"/>
      <c r="E3" s="447"/>
      <c r="F3" s="448" t="s">
        <v>2</v>
      </c>
    </row>
    <row r="4" spans="1:12" s="439" customFormat="1" ht="25.15" customHeight="1">
      <c r="A4" s="427" t="s">
        <v>26</v>
      </c>
      <c r="B4" s="428" t="s">
        <v>27</v>
      </c>
      <c r="C4" s="427" t="s">
        <v>28</v>
      </c>
      <c r="D4" s="427" t="s">
        <v>29</v>
      </c>
      <c r="E4" s="427" t="s">
        <v>4</v>
      </c>
      <c r="F4" s="427" t="s">
        <v>30</v>
      </c>
    </row>
    <row r="5" spans="1:12" s="439" customFormat="1" ht="23.25" customHeight="1">
      <c r="A5" s="449" t="s">
        <v>9</v>
      </c>
      <c r="B5" s="450">
        <f>SUM(B6,B17)</f>
        <v>419038</v>
      </c>
      <c r="C5" s="451">
        <f>SUM(C6,C17)</f>
        <v>425000</v>
      </c>
      <c r="D5" s="451">
        <f t="shared" ref="D5:E5" si="0">SUM(D6,D17)</f>
        <v>425000</v>
      </c>
      <c r="E5" s="451">
        <f t="shared" si="0"/>
        <v>440904</v>
      </c>
      <c r="F5" s="275">
        <f>E5/B5-1</f>
        <v>5.2181425073621002E-2</v>
      </c>
      <c r="K5" s="464"/>
    </row>
    <row r="6" spans="1:12" s="439" customFormat="1" ht="23.25" customHeight="1">
      <c r="A6" s="452" t="s">
        <v>31</v>
      </c>
      <c r="B6" s="453">
        <f>SUM(B7:B16)</f>
        <v>342093</v>
      </c>
      <c r="C6" s="454">
        <f>SUM(C7:C16)</f>
        <v>354500</v>
      </c>
      <c r="D6" s="454">
        <f t="shared" ref="D6:E6" si="1">SUM(D7:D16)</f>
        <v>354500</v>
      </c>
      <c r="E6" s="454">
        <f t="shared" si="1"/>
        <v>328850</v>
      </c>
      <c r="F6" s="278">
        <f t="shared" ref="F6:F25" si="2">E6/B6-1</f>
        <v>-3.8711695357695142E-2</v>
      </c>
      <c r="K6" s="464"/>
    </row>
    <row r="7" spans="1:12" s="439" customFormat="1" ht="23.25" customHeight="1">
      <c r="A7" s="455" t="s">
        <v>32</v>
      </c>
      <c r="B7" s="456">
        <v>109791</v>
      </c>
      <c r="C7" s="457">
        <v>115600</v>
      </c>
      <c r="D7" s="457">
        <v>115600</v>
      </c>
      <c r="E7" s="457">
        <v>100633</v>
      </c>
      <c r="F7" s="436">
        <f t="shared" si="2"/>
        <v>-8.3413030211948125E-2</v>
      </c>
      <c r="K7" s="464"/>
      <c r="L7" s="465"/>
    </row>
    <row r="8" spans="1:12" s="439" customFormat="1" ht="23.25" customHeight="1">
      <c r="A8" s="455" t="s">
        <v>33</v>
      </c>
      <c r="B8" s="453">
        <v>62025</v>
      </c>
      <c r="C8" s="454">
        <v>65900</v>
      </c>
      <c r="D8" s="454">
        <v>65900</v>
      </c>
      <c r="E8" s="454">
        <v>59832</v>
      </c>
      <c r="F8" s="278">
        <f t="shared" si="2"/>
        <v>-3.5356711003627583E-2</v>
      </c>
      <c r="K8" s="464"/>
    </row>
    <row r="9" spans="1:12" s="439" customFormat="1" ht="23.25" customHeight="1">
      <c r="A9" s="455" t="s">
        <v>34</v>
      </c>
      <c r="B9" s="453">
        <v>27649</v>
      </c>
      <c r="C9" s="454">
        <v>28900</v>
      </c>
      <c r="D9" s="454">
        <v>28900</v>
      </c>
      <c r="E9" s="457">
        <v>26554</v>
      </c>
      <c r="F9" s="278">
        <f t="shared" si="2"/>
        <v>-3.9603602300264051E-2</v>
      </c>
      <c r="K9" s="464"/>
    </row>
    <row r="10" spans="1:12" s="439" customFormat="1" ht="23.25" customHeight="1">
      <c r="A10" s="455" t="s">
        <v>35</v>
      </c>
      <c r="B10" s="453"/>
      <c r="C10" s="454"/>
      <c r="D10" s="454"/>
      <c r="E10" s="454">
        <v>57</v>
      </c>
      <c r="F10" s="278"/>
      <c r="K10" s="464"/>
    </row>
    <row r="11" spans="1:12" s="439" customFormat="1" ht="23.25" customHeight="1">
      <c r="A11" s="455" t="s">
        <v>36</v>
      </c>
      <c r="B11" s="453">
        <v>18261</v>
      </c>
      <c r="C11" s="454">
        <v>19500</v>
      </c>
      <c r="D11" s="454">
        <v>19500</v>
      </c>
      <c r="E11" s="457">
        <v>17109</v>
      </c>
      <c r="F11" s="278">
        <f t="shared" si="2"/>
        <v>-6.3085263676687986E-2</v>
      </c>
      <c r="K11" s="464"/>
    </row>
    <row r="12" spans="1:12" s="439" customFormat="1" ht="23.25" customHeight="1">
      <c r="A12" s="455" t="s">
        <v>37</v>
      </c>
      <c r="B12" s="453">
        <v>25747</v>
      </c>
      <c r="C12" s="454">
        <v>27000</v>
      </c>
      <c r="D12" s="454">
        <v>27000</v>
      </c>
      <c r="E12" s="454">
        <v>22909</v>
      </c>
      <c r="F12" s="278">
        <f t="shared" si="2"/>
        <v>-0.11022643414766764</v>
      </c>
      <c r="K12" s="464"/>
    </row>
    <row r="13" spans="1:12" s="439" customFormat="1" ht="23.25" customHeight="1">
      <c r="A13" s="455" t="s">
        <v>38</v>
      </c>
      <c r="B13" s="453">
        <v>18169</v>
      </c>
      <c r="C13" s="454">
        <v>18600</v>
      </c>
      <c r="D13" s="454">
        <v>18600</v>
      </c>
      <c r="E13" s="457">
        <v>15586</v>
      </c>
      <c r="F13" s="278">
        <f t="shared" si="2"/>
        <v>-0.14216522648467167</v>
      </c>
      <c r="K13" s="464"/>
    </row>
    <row r="14" spans="1:12" s="439" customFormat="1" ht="23.25" customHeight="1">
      <c r="A14" s="455" t="s">
        <v>39</v>
      </c>
      <c r="B14" s="453">
        <v>5814</v>
      </c>
      <c r="C14" s="454">
        <v>6000</v>
      </c>
      <c r="D14" s="454">
        <v>6000</v>
      </c>
      <c r="E14" s="454">
        <v>3013</v>
      </c>
      <c r="F14" s="278">
        <f t="shared" si="2"/>
        <v>-0.48176814585483319</v>
      </c>
      <c r="K14" s="464"/>
    </row>
    <row r="15" spans="1:12" s="439" customFormat="1" ht="23.25" customHeight="1">
      <c r="A15" s="455" t="s">
        <v>40</v>
      </c>
      <c r="B15" s="453">
        <v>31453</v>
      </c>
      <c r="C15" s="454">
        <v>32000</v>
      </c>
      <c r="D15" s="454">
        <v>32000</v>
      </c>
      <c r="E15" s="457">
        <v>49396</v>
      </c>
      <c r="F15" s="278">
        <f t="shared" si="2"/>
        <v>0.57047022541569969</v>
      </c>
      <c r="K15" s="464"/>
    </row>
    <row r="16" spans="1:12" s="439" customFormat="1" ht="23.25" customHeight="1">
      <c r="A16" s="455" t="s">
        <v>41</v>
      </c>
      <c r="B16" s="458">
        <v>43184</v>
      </c>
      <c r="C16" s="459">
        <v>41000</v>
      </c>
      <c r="D16" s="459">
        <v>41000</v>
      </c>
      <c r="E16" s="454">
        <v>33761</v>
      </c>
      <c r="F16" s="278">
        <f t="shared" si="2"/>
        <v>-0.2182058169692479</v>
      </c>
      <c r="K16" s="464"/>
    </row>
    <row r="17" spans="1:11" s="439" customFormat="1" ht="23.25" customHeight="1">
      <c r="A17" s="452" t="s">
        <v>42</v>
      </c>
      <c r="B17" s="453">
        <f>SUM(B18:B23)</f>
        <v>76945</v>
      </c>
      <c r="C17" s="454">
        <f>SUM(C18:C23)</f>
        <v>70500</v>
      </c>
      <c r="D17" s="454">
        <f t="shared" ref="D17:E17" si="3">SUM(D18:D23)</f>
        <v>70500</v>
      </c>
      <c r="E17" s="454">
        <f t="shared" si="3"/>
        <v>112054</v>
      </c>
      <c r="F17" s="278">
        <f t="shared" si="2"/>
        <v>0.45628695821690823</v>
      </c>
      <c r="K17" s="464"/>
    </row>
    <row r="18" spans="1:11" s="439" customFormat="1" ht="23.25" customHeight="1">
      <c r="A18" s="455" t="s">
        <v>43</v>
      </c>
      <c r="B18" s="453">
        <v>15472</v>
      </c>
      <c r="C18" s="454">
        <v>15400</v>
      </c>
      <c r="D18" s="454">
        <v>15400</v>
      </c>
      <c r="E18" s="454">
        <v>14641</v>
      </c>
      <c r="F18" s="278">
        <f t="shared" si="2"/>
        <v>-5.3709927611168551E-2</v>
      </c>
      <c r="K18" s="464"/>
    </row>
    <row r="19" spans="1:11" s="439" customFormat="1" ht="23.25" customHeight="1">
      <c r="A19" s="455" t="s">
        <v>44</v>
      </c>
      <c r="B19" s="453">
        <v>8459</v>
      </c>
      <c r="C19" s="454">
        <v>8100</v>
      </c>
      <c r="D19" s="454">
        <v>8100</v>
      </c>
      <c r="E19" s="454">
        <v>4819</v>
      </c>
      <c r="F19" s="278">
        <f t="shared" si="2"/>
        <v>-0.4303109114552548</v>
      </c>
      <c r="K19" s="464"/>
    </row>
    <row r="20" spans="1:11" s="439" customFormat="1" ht="23.25" customHeight="1">
      <c r="A20" s="455" t="s">
        <v>45</v>
      </c>
      <c r="B20" s="453">
        <v>2345</v>
      </c>
      <c r="C20" s="454">
        <v>2100</v>
      </c>
      <c r="D20" s="454">
        <v>2100</v>
      </c>
      <c r="E20" s="454">
        <v>888</v>
      </c>
      <c r="F20" s="278">
        <f t="shared" si="2"/>
        <v>-0.62132196162046904</v>
      </c>
      <c r="K20" s="464"/>
    </row>
    <row r="21" spans="1:11" s="439" customFormat="1" ht="23.25" customHeight="1">
      <c r="A21" s="455" t="s">
        <v>46</v>
      </c>
      <c r="B21" s="453">
        <v>13113</v>
      </c>
      <c r="C21" s="454">
        <v>12800</v>
      </c>
      <c r="D21" s="454">
        <v>12800</v>
      </c>
      <c r="E21" s="454">
        <v>9739</v>
      </c>
      <c r="F21" s="278">
        <f t="shared" si="2"/>
        <v>-0.257301914131015</v>
      </c>
      <c r="K21" s="464"/>
    </row>
    <row r="22" spans="1:11" s="439" customFormat="1" ht="23.25" customHeight="1">
      <c r="A22" s="455" t="s">
        <v>47</v>
      </c>
      <c r="B22" s="453">
        <v>34244</v>
      </c>
      <c r="C22" s="454">
        <v>30300</v>
      </c>
      <c r="D22" s="454">
        <v>30300</v>
      </c>
      <c r="E22" s="454">
        <v>77873</v>
      </c>
      <c r="F22" s="278">
        <f t="shared" si="2"/>
        <v>1.2740626095082348</v>
      </c>
      <c r="K22" s="464"/>
    </row>
    <row r="23" spans="1:11" s="439" customFormat="1" ht="23.25" customHeight="1">
      <c r="A23" s="455" t="s">
        <v>48</v>
      </c>
      <c r="B23" s="453">
        <v>3312</v>
      </c>
      <c r="C23" s="454">
        <v>1800</v>
      </c>
      <c r="D23" s="454">
        <v>1800</v>
      </c>
      <c r="E23" s="454">
        <v>4094</v>
      </c>
      <c r="F23" s="278">
        <f t="shared" si="2"/>
        <v>0.23611111111111116</v>
      </c>
      <c r="K23" s="464"/>
    </row>
    <row r="24" spans="1:11" s="439" customFormat="1" ht="20.45" customHeight="1">
      <c r="A24" s="449" t="s">
        <v>11</v>
      </c>
      <c r="B24" s="460"/>
      <c r="C24" s="461"/>
      <c r="D24" s="461"/>
      <c r="E24" s="461"/>
      <c r="F24" s="275"/>
      <c r="H24" s="440"/>
      <c r="I24" s="440"/>
      <c r="J24" s="440"/>
      <c r="K24" s="464"/>
    </row>
    <row r="25" spans="1:11" s="439" customFormat="1" ht="20.45" customHeight="1">
      <c r="A25" s="449" t="s">
        <v>13</v>
      </c>
      <c r="B25" s="460">
        <v>2576</v>
      </c>
      <c r="C25" s="461">
        <v>2500</v>
      </c>
      <c r="D25" s="461">
        <v>2500</v>
      </c>
      <c r="E25" s="461">
        <v>3367</v>
      </c>
      <c r="F25" s="275">
        <f t="shared" si="2"/>
        <v>0.30706521739130443</v>
      </c>
      <c r="H25" s="440"/>
      <c r="I25" s="440"/>
      <c r="J25" s="440"/>
      <c r="K25" s="464"/>
    </row>
    <row r="26" spans="1:11" s="439" customFormat="1" ht="20.45" customHeight="1">
      <c r="A26" s="449" t="s">
        <v>15</v>
      </c>
      <c r="B26" s="462"/>
      <c r="C26" s="463"/>
      <c r="D26" s="463"/>
      <c r="E26" s="461"/>
      <c r="F26" s="275"/>
      <c r="H26" s="440"/>
      <c r="I26" s="440"/>
      <c r="J26" s="440"/>
      <c r="K26" s="464"/>
    </row>
    <row r="27" spans="1:11" ht="20.25" customHeight="1">
      <c r="A27" s="475"/>
      <c r="B27" s="475"/>
      <c r="C27" s="475"/>
      <c r="D27" s="475"/>
      <c r="E27" s="476"/>
      <c r="F27" s="476"/>
    </row>
  </sheetData>
  <mergeCells count="2">
    <mergeCell ref="A2:F2"/>
    <mergeCell ref="A27:F27"/>
  </mergeCells>
  <phoneticPr fontId="94" type="noConversion"/>
  <printOptions horizontalCentered="1"/>
  <pageMargins left="0.436805555555556" right="0.44791666666666702" top="0.39305555555555599" bottom="0" header="0.15625" footer="0.31388888888888899"/>
  <pageSetup paperSize="9" scale="91" firstPageNumber="2" orientation="portrait" blackAndWhite="1" useFirstPageNumber="1" errors="blank"/>
  <headerFooter alignWithMargins="0">
    <oddFooter>&amp;C第 &amp;P 页</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7"/>
  <sheetViews>
    <sheetView workbookViewId="0">
      <selection activeCell="C30" sqref="C30"/>
    </sheetView>
  </sheetViews>
  <sheetFormatPr defaultColWidth="9" defaultRowHeight="13.5"/>
  <cols>
    <col min="1" max="1" width="56.25" style="47" customWidth="1"/>
    <col min="2" max="2" width="36.5" style="61" customWidth="1"/>
    <col min="3" max="16384" width="9" style="47"/>
  </cols>
  <sheetData>
    <row r="1" spans="1:2" s="59" customFormat="1" ht="18">
      <c r="A1" s="484" t="s">
        <v>811</v>
      </c>
      <c r="B1" s="484"/>
    </row>
    <row r="2" spans="1:2" ht="30" customHeight="1">
      <c r="A2" s="507" t="s">
        <v>812</v>
      </c>
      <c r="B2" s="508"/>
    </row>
    <row r="3" spans="1:2" ht="21" customHeight="1">
      <c r="B3" s="51" t="s">
        <v>2</v>
      </c>
    </row>
    <row r="4" spans="1:2" s="46" customFormat="1" ht="33.75" customHeight="1">
      <c r="A4" s="52" t="s">
        <v>813</v>
      </c>
      <c r="B4" s="62" t="s">
        <v>80</v>
      </c>
    </row>
    <row r="5" spans="1:2" s="60" customFormat="1" ht="20.25" customHeight="1">
      <c r="A5" s="56" t="s">
        <v>814</v>
      </c>
      <c r="B5" s="63"/>
    </row>
    <row r="6" spans="1:2" s="60" customFormat="1" ht="20.25" customHeight="1">
      <c r="A6" s="64" t="s">
        <v>815</v>
      </c>
      <c r="B6" s="65"/>
    </row>
    <row r="7" spans="1:2" s="60" customFormat="1" ht="20.25" customHeight="1">
      <c r="A7" s="64" t="s">
        <v>816</v>
      </c>
      <c r="B7" s="65"/>
    </row>
    <row r="8" spans="1:2" s="60" customFormat="1" ht="20.25" customHeight="1">
      <c r="A8" s="64" t="s">
        <v>817</v>
      </c>
      <c r="B8" s="65"/>
    </row>
    <row r="9" spans="1:2" s="60" customFormat="1" ht="20.25" customHeight="1">
      <c r="A9" s="66" t="s">
        <v>818</v>
      </c>
      <c r="B9" s="63"/>
    </row>
    <row r="10" spans="1:2" s="60" customFormat="1" ht="20.25" customHeight="1">
      <c r="A10" s="64" t="s">
        <v>815</v>
      </c>
      <c r="B10" s="65"/>
    </row>
    <row r="11" spans="1:2" s="60" customFormat="1" ht="20.25" customHeight="1">
      <c r="A11" s="64" t="s">
        <v>816</v>
      </c>
      <c r="B11" s="65"/>
    </row>
    <row r="12" spans="1:2" s="60" customFormat="1" ht="20.25" customHeight="1">
      <c r="A12" s="64" t="s">
        <v>817</v>
      </c>
      <c r="B12" s="65"/>
    </row>
    <row r="13" spans="1:2" s="60" customFormat="1" ht="20.25" customHeight="1">
      <c r="A13" s="56" t="s">
        <v>819</v>
      </c>
      <c r="B13" s="63"/>
    </row>
    <row r="14" spans="1:2" s="60" customFormat="1" ht="20.25" customHeight="1">
      <c r="A14" s="64" t="s">
        <v>815</v>
      </c>
      <c r="B14" s="65"/>
    </row>
    <row r="15" spans="1:2" s="60" customFormat="1" ht="20.25" customHeight="1">
      <c r="A15" s="64" t="s">
        <v>816</v>
      </c>
      <c r="B15" s="65"/>
    </row>
    <row r="16" spans="1:2" s="60" customFormat="1" ht="20.25" customHeight="1">
      <c r="A16" s="64" t="s">
        <v>817</v>
      </c>
      <c r="B16" s="65"/>
    </row>
    <row r="17" spans="1:2" s="60" customFormat="1" ht="20.25" customHeight="1">
      <c r="A17" s="56" t="s">
        <v>820</v>
      </c>
      <c r="B17" s="63"/>
    </row>
    <row r="18" spans="1:2" s="60" customFormat="1" ht="20.25" customHeight="1">
      <c r="A18" s="64" t="s">
        <v>815</v>
      </c>
      <c r="B18" s="65"/>
    </row>
    <row r="19" spans="1:2" s="60" customFormat="1" ht="20.25" customHeight="1">
      <c r="A19" s="64" t="s">
        <v>816</v>
      </c>
      <c r="B19" s="65"/>
    </row>
    <row r="20" spans="1:2" s="60" customFormat="1" ht="20.25" customHeight="1">
      <c r="A20" s="64" t="s">
        <v>817</v>
      </c>
      <c r="B20" s="65"/>
    </row>
    <row r="21" spans="1:2" s="60" customFormat="1" ht="20.25" customHeight="1">
      <c r="A21" s="56" t="s">
        <v>821</v>
      </c>
      <c r="B21" s="63"/>
    </row>
    <row r="22" spans="1:2" s="60" customFormat="1" ht="20.25" customHeight="1">
      <c r="A22" s="64" t="s">
        <v>815</v>
      </c>
      <c r="B22" s="65"/>
    </row>
    <row r="23" spans="1:2" s="60" customFormat="1" ht="20.25" customHeight="1">
      <c r="A23" s="64" t="s">
        <v>816</v>
      </c>
      <c r="B23" s="65"/>
    </row>
    <row r="24" spans="1:2" s="60" customFormat="1" ht="20.25" customHeight="1">
      <c r="A24" s="64" t="s">
        <v>817</v>
      </c>
      <c r="B24" s="65"/>
    </row>
    <row r="25" spans="1:2" s="60" customFormat="1" ht="20.25" customHeight="1">
      <c r="A25" s="56" t="s">
        <v>822</v>
      </c>
      <c r="B25" s="63"/>
    </row>
    <row r="26" spans="1:2" s="60" customFormat="1" ht="20.25" customHeight="1">
      <c r="A26" s="64" t="s">
        <v>815</v>
      </c>
      <c r="B26" s="65"/>
    </row>
    <row r="27" spans="1:2" s="60" customFormat="1" ht="20.25" customHeight="1">
      <c r="A27" s="64" t="s">
        <v>816</v>
      </c>
      <c r="B27" s="65"/>
    </row>
    <row r="28" spans="1:2" s="60" customFormat="1" ht="20.25" customHeight="1">
      <c r="A28" s="64" t="s">
        <v>817</v>
      </c>
      <c r="B28" s="65"/>
    </row>
    <row r="29" spans="1:2" s="60" customFormat="1" ht="20.25" customHeight="1">
      <c r="A29" s="56" t="s">
        <v>823</v>
      </c>
      <c r="B29" s="63"/>
    </row>
    <row r="30" spans="1:2" s="60" customFormat="1" ht="20.25" customHeight="1">
      <c r="A30" s="64" t="s">
        <v>815</v>
      </c>
      <c r="B30" s="65"/>
    </row>
    <row r="31" spans="1:2" s="60" customFormat="1" ht="20.25" customHeight="1">
      <c r="A31" s="64" t="s">
        <v>816</v>
      </c>
      <c r="B31" s="65"/>
    </row>
    <row r="32" spans="1:2" s="60" customFormat="1" ht="20.25" customHeight="1">
      <c r="A32" s="64" t="s">
        <v>817</v>
      </c>
      <c r="B32" s="65"/>
    </row>
    <row r="33" spans="1:2" s="60" customFormat="1" ht="20.25" customHeight="1">
      <c r="A33" s="58" t="s">
        <v>824</v>
      </c>
      <c r="B33" s="63"/>
    </row>
    <row r="34" spans="1:2" s="60" customFormat="1" ht="20.25" customHeight="1">
      <c r="A34" s="64" t="s">
        <v>815</v>
      </c>
      <c r="B34" s="65"/>
    </row>
    <row r="35" spans="1:2" s="60" customFormat="1" ht="20.25" customHeight="1">
      <c r="A35" s="64" t="s">
        <v>816</v>
      </c>
      <c r="B35" s="65"/>
    </row>
    <row r="36" spans="1:2" s="60" customFormat="1" ht="20.25" customHeight="1">
      <c r="A36" s="64" t="s">
        <v>817</v>
      </c>
      <c r="B36" s="65"/>
    </row>
    <row r="37" spans="1:2">
      <c r="A37" s="47" t="s">
        <v>825</v>
      </c>
    </row>
  </sheetData>
  <mergeCells count="2">
    <mergeCell ref="A1:B1"/>
    <mergeCell ref="A2:B2"/>
  </mergeCells>
  <phoneticPr fontId="94" type="noConversion"/>
  <printOptions horizontalCentered="1"/>
  <pageMargins left="0.436805555555556" right="0.44791666666666702" top="0.39305555555555599" bottom="0" header="0.15625" footer="0.31388888888888899"/>
  <pageSetup paperSize="9" firstPageNumber="39" orientation="portrait" blackAndWhite="1" useFirstPageNumber="1" errors="blank"/>
  <headerFooter alignWithMargins="0">
    <oddFooter>&amp;C第 &amp;P 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workbookViewId="0">
      <selection activeCell="C30" sqref="C30"/>
    </sheetView>
  </sheetViews>
  <sheetFormatPr defaultColWidth="9" defaultRowHeight="13.5"/>
  <cols>
    <col min="1" max="1" width="65.5" style="47" customWidth="1"/>
    <col min="2" max="2" width="35.75" style="47" customWidth="1"/>
    <col min="3" max="16384" width="9" style="47"/>
  </cols>
  <sheetData>
    <row r="1" spans="1:2" ht="27" customHeight="1">
      <c r="A1" s="484" t="s">
        <v>826</v>
      </c>
      <c r="B1" s="484"/>
    </row>
    <row r="2" spans="1:2" ht="28.5">
      <c r="A2" s="507" t="s">
        <v>827</v>
      </c>
      <c r="B2" s="508"/>
    </row>
    <row r="3" spans="1:2" ht="29.25" customHeight="1">
      <c r="A3" s="50"/>
      <c r="B3" s="51" t="s">
        <v>2</v>
      </c>
    </row>
    <row r="4" spans="1:2" s="46" customFormat="1" ht="29.25" customHeight="1">
      <c r="A4" s="52" t="s">
        <v>813</v>
      </c>
      <c r="B4" s="52" t="s">
        <v>80</v>
      </c>
    </row>
    <row r="5" spans="1:2" ht="29.25" customHeight="1">
      <c r="A5" s="56" t="s">
        <v>828</v>
      </c>
      <c r="B5" s="57"/>
    </row>
    <row r="6" spans="1:2" ht="29.25" customHeight="1">
      <c r="A6" s="53" t="s">
        <v>829</v>
      </c>
      <c r="B6" s="54"/>
    </row>
    <row r="7" spans="1:2" ht="29.25" customHeight="1">
      <c r="A7" s="56" t="s">
        <v>830</v>
      </c>
      <c r="B7" s="57"/>
    </row>
    <row r="8" spans="1:2" ht="29.25" customHeight="1">
      <c r="A8" s="53" t="s">
        <v>829</v>
      </c>
      <c r="B8" s="54"/>
    </row>
    <row r="9" spans="1:2" ht="29.25" customHeight="1">
      <c r="A9" s="56" t="s">
        <v>831</v>
      </c>
      <c r="B9" s="57"/>
    </row>
    <row r="10" spans="1:2" ht="29.25" customHeight="1">
      <c r="A10" s="53" t="s">
        <v>829</v>
      </c>
      <c r="B10" s="54"/>
    </row>
    <row r="11" spans="1:2" ht="29.25" customHeight="1">
      <c r="A11" s="56" t="s">
        <v>832</v>
      </c>
      <c r="B11" s="57"/>
    </row>
    <row r="12" spans="1:2" ht="29.25" customHeight="1">
      <c r="A12" s="53" t="s">
        <v>833</v>
      </c>
      <c r="B12" s="54"/>
    </row>
    <row r="13" spans="1:2" ht="29.25" customHeight="1">
      <c r="A13" s="56" t="s">
        <v>834</v>
      </c>
      <c r="B13" s="57"/>
    </row>
    <row r="14" spans="1:2" ht="29.25" customHeight="1">
      <c r="A14" s="53" t="s">
        <v>833</v>
      </c>
      <c r="B14" s="54"/>
    </row>
    <row r="15" spans="1:2" ht="29.25" customHeight="1">
      <c r="A15" s="56" t="s">
        <v>835</v>
      </c>
      <c r="B15" s="57"/>
    </row>
    <row r="16" spans="1:2" ht="29.25" customHeight="1">
      <c r="A16" s="53" t="s">
        <v>836</v>
      </c>
      <c r="B16" s="54"/>
    </row>
    <row r="17" spans="1:2" ht="29.25" customHeight="1">
      <c r="A17" s="56" t="s">
        <v>837</v>
      </c>
      <c r="B17" s="57"/>
    </row>
    <row r="18" spans="1:2" ht="29.25" customHeight="1">
      <c r="A18" s="53" t="s">
        <v>838</v>
      </c>
      <c r="B18" s="54"/>
    </row>
    <row r="19" spans="1:2" ht="29.25" customHeight="1">
      <c r="A19" s="58" t="s">
        <v>839</v>
      </c>
      <c r="B19" s="57"/>
    </row>
    <row r="20" spans="1:2" ht="29.25" customHeight="1">
      <c r="A20" s="55" t="s">
        <v>840</v>
      </c>
      <c r="B20" s="54"/>
    </row>
    <row r="21" spans="1:2">
      <c r="A21" s="47" t="s">
        <v>841</v>
      </c>
    </row>
  </sheetData>
  <mergeCells count="2">
    <mergeCell ref="A1:B1"/>
    <mergeCell ref="A2:B2"/>
  </mergeCells>
  <phoneticPr fontId="94" type="noConversion"/>
  <printOptions horizontalCentered="1"/>
  <pageMargins left="0.436805555555556" right="0.44791666666666702" top="0.39305555555555599" bottom="0" header="0.15625" footer="0.31388888888888899"/>
  <pageSetup paperSize="9" scale="94" firstPageNumber="40" orientation="portrait" blackAndWhite="1" useFirstPageNumber="1" errors="blank"/>
  <headerFooter alignWithMargins="0">
    <oddFooter>&amp;C第 &amp;P 页</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workbookViewId="0">
      <selection activeCell="C30" sqref="C30"/>
    </sheetView>
  </sheetViews>
  <sheetFormatPr defaultColWidth="9" defaultRowHeight="13.5"/>
  <cols>
    <col min="1" max="1" width="61.5" style="48" customWidth="1"/>
    <col min="2" max="2" width="33.25" style="48" customWidth="1"/>
    <col min="3" max="16384" width="9" style="48"/>
  </cols>
  <sheetData>
    <row r="1" spans="1:2" ht="29.25" customHeight="1">
      <c r="A1" s="484" t="s">
        <v>842</v>
      </c>
      <c r="B1" s="484"/>
    </row>
    <row r="2" spans="1:2" ht="28.5" customHeight="1">
      <c r="A2" s="509" t="s">
        <v>843</v>
      </c>
      <c r="B2" s="510"/>
    </row>
    <row r="3" spans="1:2" ht="23.25" customHeight="1">
      <c r="A3" s="50"/>
      <c r="B3" s="51" t="s">
        <v>2</v>
      </c>
    </row>
    <row r="4" spans="1:2" s="46" customFormat="1" ht="33" customHeight="1">
      <c r="A4" s="52" t="s">
        <v>813</v>
      </c>
      <c r="B4" s="52" t="s">
        <v>80</v>
      </c>
    </row>
    <row r="5" spans="1:2" s="47" customFormat="1" ht="27.75" customHeight="1">
      <c r="A5" s="53" t="s">
        <v>844</v>
      </c>
      <c r="B5" s="54"/>
    </row>
    <row r="6" spans="1:2" s="47" customFormat="1" ht="27.75" customHeight="1">
      <c r="A6" s="53" t="s">
        <v>845</v>
      </c>
      <c r="B6" s="54"/>
    </row>
    <row r="7" spans="1:2" s="47" customFormat="1" ht="27.75" customHeight="1">
      <c r="A7" s="53" t="s">
        <v>846</v>
      </c>
      <c r="B7" s="54"/>
    </row>
    <row r="8" spans="1:2" s="47" customFormat="1" ht="27.75" customHeight="1">
      <c r="A8" s="53" t="s">
        <v>847</v>
      </c>
      <c r="B8" s="54"/>
    </row>
    <row r="9" spans="1:2" s="47" customFormat="1" ht="27.75" customHeight="1">
      <c r="A9" s="53" t="s">
        <v>848</v>
      </c>
      <c r="B9" s="54"/>
    </row>
    <row r="10" spans="1:2" s="47" customFormat="1" ht="27.75" customHeight="1">
      <c r="A10" s="53" t="s">
        <v>849</v>
      </c>
      <c r="B10" s="54"/>
    </row>
    <row r="11" spans="1:2" s="47" customFormat="1" ht="27.75" customHeight="1">
      <c r="A11" s="53" t="s">
        <v>850</v>
      </c>
      <c r="B11" s="54"/>
    </row>
    <row r="12" spans="1:2" s="47" customFormat="1" ht="27.75" customHeight="1">
      <c r="A12" s="53" t="s">
        <v>851</v>
      </c>
      <c r="B12" s="54"/>
    </row>
    <row r="13" spans="1:2" s="47" customFormat="1" ht="27.75" customHeight="1">
      <c r="A13" s="53" t="s">
        <v>852</v>
      </c>
      <c r="B13" s="54"/>
    </row>
    <row r="14" spans="1:2" s="47" customFormat="1" ht="27.75" customHeight="1">
      <c r="A14" s="53" t="s">
        <v>853</v>
      </c>
      <c r="B14" s="54"/>
    </row>
    <row r="15" spans="1:2" s="47" customFormat="1" ht="27.75" customHeight="1">
      <c r="A15" s="53" t="s">
        <v>854</v>
      </c>
      <c r="B15" s="54"/>
    </row>
    <row r="16" spans="1:2" s="47" customFormat="1" ht="27.75" customHeight="1">
      <c r="A16" s="53" t="s">
        <v>855</v>
      </c>
      <c r="B16" s="54"/>
    </row>
    <row r="17" spans="1:2" s="47" customFormat="1" ht="27.75" customHeight="1">
      <c r="A17" s="53" t="s">
        <v>856</v>
      </c>
      <c r="B17" s="54"/>
    </row>
    <row r="18" spans="1:2" s="47" customFormat="1" ht="27.75" customHeight="1">
      <c r="A18" s="53" t="s">
        <v>857</v>
      </c>
      <c r="B18" s="54"/>
    </row>
    <row r="19" spans="1:2" s="47" customFormat="1" ht="27.75" customHeight="1">
      <c r="A19" s="55" t="s">
        <v>858</v>
      </c>
      <c r="B19" s="54"/>
    </row>
    <row r="20" spans="1:2" s="47" customFormat="1" ht="27.75" customHeight="1">
      <c r="A20" s="55" t="s">
        <v>859</v>
      </c>
      <c r="B20" s="54"/>
    </row>
    <row r="21" spans="1:2">
      <c r="A21" s="47" t="s">
        <v>860</v>
      </c>
    </row>
  </sheetData>
  <mergeCells count="2">
    <mergeCell ref="A1:B1"/>
    <mergeCell ref="A2:B2"/>
  </mergeCells>
  <phoneticPr fontId="94" type="noConversion"/>
  <printOptions horizontalCentered="1"/>
  <pageMargins left="0.436805555555556" right="0.44791666666666702" top="0.39305555555555599" bottom="0" header="0.15625" footer="0.31388888888888899"/>
  <pageSetup paperSize="9" firstPageNumber="41" orientation="portrait" blackAndWhite="1" useFirstPageNumber="1" errors="blank"/>
  <headerFooter alignWithMargins="0">
    <oddFooter>&amp;C第 &amp;P 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88402966399123"/>
    <pageSetUpPr fitToPage="1"/>
  </sheetPr>
  <dimension ref="A1:G7"/>
  <sheetViews>
    <sheetView zoomScale="115" zoomScaleNormal="115" workbookViewId="0">
      <pane ySplit="6" topLeftCell="A7" activePane="bottomLeft" state="frozen"/>
      <selection pane="bottomLeft" activeCell="C30" sqref="C30"/>
    </sheetView>
  </sheetViews>
  <sheetFormatPr defaultColWidth="10" defaultRowHeight="13.5"/>
  <cols>
    <col min="1" max="1" width="26.125" style="21" customWidth="1"/>
    <col min="2" max="7" width="11.375" style="21" customWidth="1"/>
    <col min="8" max="9" width="9.75" style="21" customWidth="1"/>
    <col min="10" max="16384" width="10" style="21"/>
  </cols>
  <sheetData>
    <row r="1" spans="1:7" s="19" customFormat="1" ht="27.2" customHeight="1">
      <c r="A1" s="472" t="s">
        <v>861</v>
      </c>
      <c r="B1" s="472"/>
    </row>
    <row r="2" spans="1:7" s="20" customFormat="1" ht="28.7" customHeight="1">
      <c r="A2" s="511" t="s">
        <v>862</v>
      </c>
      <c r="B2" s="511"/>
      <c r="C2" s="511"/>
      <c r="D2" s="511"/>
      <c r="E2" s="511"/>
      <c r="F2" s="511"/>
      <c r="G2" s="511"/>
    </row>
    <row r="3" spans="1:7" ht="14.25" customHeight="1">
      <c r="A3" s="32"/>
      <c r="B3" s="32"/>
      <c r="G3" s="39" t="s">
        <v>863</v>
      </c>
    </row>
    <row r="4" spans="1:7" ht="18" customHeight="1">
      <c r="A4" s="512" t="s">
        <v>864</v>
      </c>
      <c r="B4" s="512" t="s">
        <v>865</v>
      </c>
      <c r="C4" s="512"/>
      <c r="D4" s="512"/>
      <c r="E4" s="512" t="s">
        <v>866</v>
      </c>
      <c r="F4" s="512"/>
      <c r="G4" s="512"/>
    </row>
    <row r="5" spans="1:7" ht="18" customHeight="1">
      <c r="A5" s="512"/>
      <c r="B5" s="41"/>
      <c r="C5" s="40" t="s">
        <v>867</v>
      </c>
      <c r="D5" s="40" t="s">
        <v>868</v>
      </c>
      <c r="E5" s="41"/>
      <c r="F5" s="40" t="s">
        <v>867</v>
      </c>
      <c r="G5" s="40" t="s">
        <v>868</v>
      </c>
    </row>
    <row r="6" spans="1:7" ht="18.75" customHeight="1">
      <c r="A6" s="42" t="s">
        <v>869</v>
      </c>
      <c r="B6" s="27" t="s">
        <v>870</v>
      </c>
      <c r="C6" s="27" t="s">
        <v>871</v>
      </c>
      <c r="D6" s="27" t="s">
        <v>872</v>
      </c>
      <c r="E6" s="27" t="s">
        <v>873</v>
      </c>
      <c r="F6" s="27" t="s">
        <v>874</v>
      </c>
      <c r="G6" s="27" t="s">
        <v>875</v>
      </c>
    </row>
    <row r="7" spans="1:7" ht="18.75" customHeight="1">
      <c r="A7" s="43" t="s">
        <v>876</v>
      </c>
      <c r="B7" s="44">
        <f>SUM(C7:D7)</f>
        <v>95.300000000000011</v>
      </c>
      <c r="C7" s="44">
        <v>45.6</v>
      </c>
      <c r="D7" s="44">
        <v>49.7</v>
      </c>
      <c r="E7" s="45">
        <f>SUM(F7:G7)</f>
        <v>95.2</v>
      </c>
      <c r="F7" s="44">
        <v>45.6</v>
      </c>
      <c r="G7" s="44">
        <v>49.6</v>
      </c>
    </row>
  </sheetData>
  <mergeCells count="5">
    <mergeCell ref="A1:B1"/>
    <mergeCell ref="A2:G2"/>
    <mergeCell ref="B4:D4"/>
    <mergeCell ref="E4:G4"/>
    <mergeCell ref="A4:A5"/>
  </mergeCells>
  <phoneticPr fontId="94" type="noConversion"/>
  <printOptions horizontalCentered="1"/>
  <pageMargins left="0.436805555555556" right="0.44791666666666702" top="0.39305555555555599" bottom="0" header="0.15625" footer="0.31388888888888899"/>
  <pageSetup paperSize="9" firstPageNumber="42" orientation="landscape" blackAndWhite="1" useFirstPageNumber="1" errors="blank"/>
  <headerFooter alignWithMargins="0">
    <oddFooter>&amp;C第 &amp;P 页</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C13"/>
  <sheetViews>
    <sheetView workbookViewId="0">
      <selection activeCell="C30" sqref="C30"/>
    </sheetView>
  </sheetViews>
  <sheetFormatPr defaultColWidth="10" defaultRowHeight="13.5"/>
  <cols>
    <col min="1" max="1" width="54.75" style="21" customWidth="1"/>
    <col min="2" max="3" width="21.125" style="21" customWidth="1"/>
    <col min="4" max="16384" width="10" style="21"/>
  </cols>
  <sheetData>
    <row r="1" spans="1:3" s="37" customFormat="1" ht="26.25" customHeight="1">
      <c r="A1" s="31" t="s">
        <v>877</v>
      </c>
    </row>
    <row r="2" spans="1:3" s="20" customFormat="1" ht="28.7" customHeight="1">
      <c r="A2" s="511" t="s">
        <v>878</v>
      </c>
      <c r="B2" s="511"/>
      <c r="C2" s="511"/>
    </row>
    <row r="3" spans="1:3" ht="14.25" customHeight="1">
      <c r="A3" s="32"/>
      <c r="B3" s="32"/>
      <c r="C3" s="33" t="s">
        <v>863</v>
      </c>
    </row>
    <row r="4" spans="1:3" ht="35.25" customHeight="1">
      <c r="A4" s="24" t="s">
        <v>879</v>
      </c>
      <c r="B4" s="24" t="s">
        <v>80</v>
      </c>
      <c r="C4" s="24" t="s">
        <v>4</v>
      </c>
    </row>
    <row r="5" spans="1:3" ht="30.75" customHeight="1">
      <c r="A5" s="38" t="s">
        <v>880</v>
      </c>
      <c r="B5" s="35">
        <v>37.6</v>
      </c>
      <c r="C5" s="35">
        <v>37.6</v>
      </c>
    </row>
    <row r="6" spans="1:3" ht="30.75" customHeight="1">
      <c r="A6" s="38" t="s">
        <v>881</v>
      </c>
      <c r="B6" s="35">
        <v>45.6</v>
      </c>
      <c r="C6" s="35">
        <v>45.6</v>
      </c>
    </row>
    <row r="7" spans="1:3" ht="30.75" customHeight="1">
      <c r="A7" s="38" t="s">
        <v>882</v>
      </c>
      <c r="B7" s="35">
        <v>5</v>
      </c>
      <c r="C7" s="35">
        <v>5</v>
      </c>
    </row>
    <row r="8" spans="1:3" ht="30.75" customHeight="1">
      <c r="A8" s="38" t="s">
        <v>883</v>
      </c>
      <c r="B8" s="35"/>
      <c r="C8" s="35"/>
    </row>
    <row r="9" spans="1:3" ht="30.75" customHeight="1">
      <c r="A9" s="38" t="s">
        <v>884</v>
      </c>
      <c r="B9" s="35">
        <v>5</v>
      </c>
      <c r="C9" s="35">
        <v>5</v>
      </c>
    </row>
    <row r="10" spans="1:3" ht="30.75" customHeight="1">
      <c r="A10" s="38" t="s">
        <v>885</v>
      </c>
      <c r="B10" s="35">
        <v>5</v>
      </c>
      <c r="C10" s="35">
        <v>5</v>
      </c>
    </row>
    <row r="11" spans="1:3" ht="30.75" customHeight="1">
      <c r="A11" s="38" t="s">
        <v>886</v>
      </c>
      <c r="B11" s="35">
        <v>45.6</v>
      </c>
      <c r="C11" s="35">
        <v>45.6</v>
      </c>
    </row>
    <row r="12" spans="1:3" ht="30.75" customHeight="1">
      <c r="A12" s="38" t="s">
        <v>887</v>
      </c>
      <c r="B12" s="35"/>
      <c r="C12" s="35"/>
    </row>
    <row r="13" spans="1:3" ht="30.75" customHeight="1">
      <c r="A13" s="38" t="s">
        <v>888</v>
      </c>
      <c r="B13" s="36"/>
      <c r="C13" s="36"/>
    </row>
  </sheetData>
  <mergeCells count="1">
    <mergeCell ref="A2:C2"/>
  </mergeCells>
  <phoneticPr fontId="94" type="noConversion"/>
  <printOptions horizontalCentered="1"/>
  <pageMargins left="0.436805555555556" right="0.44791666666666702" top="0.39305555555555599" bottom="0" header="0.15625" footer="0.31388888888888899"/>
  <pageSetup paperSize="9" firstPageNumber="43" orientation="landscape" blackAndWhite="1" useFirstPageNumber="1" errors="blank"/>
  <headerFooter alignWithMargins="0">
    <oddFooter>&amp;C第 &amp;P 页</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C11"/>
  <sheetViews>
    <sheetView workbookViewId="0">
      <selection activeCell="C30" sqref="C30"/>
    </sheetView>
  </sheetViews>
  <sheetFormatPr defaultColWidth="10" defaultRowHeight="13.5"/>
  <cols>
    <col min="1" max="1" width="49" style="21" customWidth="1"/>
    <col min="2" max="3" width="23.25" style="21" customWidth="1"/>
    <col min="4" max="4" width="9.75" style="21" customWidth="1"/>
    <col min="5" max="16384" width="10" style="21"/>
  </cols>
  <sheetData>
    <row r="1" spans="1:3" s="19" customFormat="1" ht="18" customHeight="1">
      <c r="A1" s="31" t="s">
        <v>889</v>
      </c>
    </row>
    <row r="2" spans="1:3" s="20" customFormat="1" ht="48" customHeight="1">
      <c r="A2" s="511" t="s">
        <v>890</v>
      </c>
      <c r="B2" s="511"/>
      <c r="C2" s="511"/>
    </row>
    <row r="3" spans="1:3" ht="27" customHeight="1">
      <c r="A3" s="32"/>
      <c r="B3" s="32"/>
      <c r="C3" s="33" t="s">
        <v>863</v>
      </c>
    </row>
    <row r="4" spans="1:3" s="30" customFormat="1" ht="31.5" customHeight="1">
      <c r="A4" s="24" t="s">
        <v>879</v>
      </c>
      <c r="B4" s="24" t="s">
        <v>80</v>
      </c>
      <c r="C4" s="24" t="s">
        <v>4</v>
      </c>
    </row>
    <row r="5" spans="1:3" s="30" customFormat="1" ht="31.5" customHeight="1">
      <c r="A5" s="34" t="s">
        <v>891</v>
      </c>
      <c r="B5" s="35">
        <v>23.6</v>
      </c>
      <c r="C5" s="35">
        <v>23.6</v>
      </c>
    </row>
    <row r="6" spans="1:3" s="30" customFormat="1" ht="31.5" customHeight="1">
      <c r="A6" s="34" t="s">
        <v>892</v>
      </c>
      <c r="B6" s="35">
        <v>49.7</v>
      </c>
      <c r="C6" s="35">
        <v>49.7</v>
      </c>
    </row>
    <row r="7" spans="1:3" s="30" customFormat="1" ht="31.5" customHeight="1">
      <c r="A7" s="34" t="s">
        <v>893</v>
      </c>
      <c r="B7" s="35">
        <v>26</v>
      </c>
      <c r="C7" s="35">
        <v>26</v>
      </c>
    </row>
    <row r="8" spans="1:3" s="30" customFormat="1" ht="31.5" customHeight="1">
      <c r="A8" s="34" t="s">
        <v>894</v>
      </c>
      <c r="B8" s="35">
        <v>0</v>
      </c>
      <c r="C8" s="35">
        <v>0</v>
      </c>
    </row>
    <row r="9" spans="1:3" s="30" customFormat="1" ht="31.5" customHeight="1">
      <c r="A9" s="34" t="s">
        <v>895</v>
      </c>
      <c r="B9" s="35">
        <v>49.6</v>
      </c>
      <c r="C9" s="35">
        <v>49.6</v>
      </c>
    </row>
    <row r="10" spans="1:3" s="30" customFormat="1" ht="31.5" customHeight="1">
      <c r="A10" s="34" t="s">
        <v>896</v>
      </c>
      <c r="B10" s="36"/>
      <c r="C10" s="36"/>
    </row>
    <row r="11" spans="1:3" s="30" customFormat="1" ht="31.5" customHeight="1">
      <c r="A11" s="34" t="s">
        <v>897</v>
      </c>
      <c r="B11" s="36"/>
      <c r="C11" s="36"/>
    </row>
  </sheetData>
  <mergeCells count="1">
    <mergeCell ref="A2:C2"/>
  </mergeCells>
  <phoneticPr fontId="94" type="noConversion"/>
  <printOptions horizontalCentered="1"/>
  <pageMargins left="0.436805555555556" right="0.44791666666666702" top="0.39305555555555599" bottom="0" header="0.15625" footer="0.31388888888888899"/>
  <pageSetup paperSize="9" firstPageNumber="44" orientation="landscape" blackAndWhite="1" useFirstPageNumber="1" errors="blank"/>
  <headerFooter alignWithMargins="0">
    <oddFooter>&amp;C第 &amp;P 页</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88402966399123"/>
    <pageSetUpPr fitToPage="1"/>
  </sheetPr>
  <dimension ref="A1:D25"/>
  <sheetViews>
    <sheetView workbookViewId="0">
      <pane ySplit="4" topLeftCell="A8" activePane="bottomLeft" state="frozen"/>
      <selection pane="bottomLeft" activeCell="C30" sqref="C30"/>
    </sheetView>
  </sheetViews>
  <sheetFormatPr defaultColWidth="10" defaultRowHeight="13.5"/>
  <cols>
    <col min="1" max="1" width="33.375" style="21" customWidth="1"/>
    <col min="2" max="2" width="16.75" style="21" customWidth="1"/>
    <col min="3" max="4" width="21" style="21" customWidth="1"/>
    <col min="5" max="5" width="9.75" style="21" customWidth="1"/>
    <col min="6" max="16384" width="10" style="21"/>
  </cols>
  <sheetData>
    <row r="1" spans="1:4" s="19" customFormat="1" ht="24" customHeight="1">
      <c r="A1" s="22" t="s">
        <v>898</v>
      </c>
    </row>
    <row r="2" spans="1:4" s="20" customFormat="1" ht="28.7" customHeight="1">
      <c r="A2" s="511" t="s">
        <v>899</v>
      </c>
      <c r="B2" s="511"/>
      <c r="C2" s="511"/>
      <c r="D2" s="511"/>
    </row>
    <row r="3" spans="1:4" ht="14.25" customHeight="1">
      <c r="D3" s="23" t="s">
        <v>863</v>
      </c>
    </row>
    <row r="4" spans="1:4" ht="28.5" customHeight="1">
      <c r="A4" s="24" t="s">
        <v>879</v>
      </c>
      <c r="B4" s="24" t="s">
        <v>900</v>
      </c>
      <c r="C4" s="24" t="s">
        <v>901</v>
      </c>
      <c r="D4" s="25" t="s">
        <v>902</v>
      </c>
    </row>
    <row r="5" spans="1:4" ht="28.5" customHeight="1">
      <c r="A5" s="26" t="s">
        <v>903</v>
      </c>
      <c r="B5" s="27" t="s">
        <v>904</v>
      </c>
      <c r="C5" s="28">
        <f>SUM(C8,C6)</f>
        <v>31</v>
      </c>
      <c r="D5" s="28">
        <f>SUM(D8,D6)</f>
        <v>31</v>
      </c>
    </row>
    <row r="6" spans="1:4" ht="28.5" customHeight="1">
      <c r="A6" s="26" t="s">
        <v>905</v>
      </c>
      <c r="B6" s="27" t="s">
        <v>871</v>
      </c>
      <c r="C6" s="28">
        <v>5</v>
      </c>
      <c r="D6" s="29">
        <v>5</v>
      </c>
    </row>
    <row r="7" spans="1:4" ht="28.5" customHeight="1">
      <c r="A7" s="26" t="s">
        <v>906</v>
      </c>
      <c r="B7" s="27" t="s">
        <v>872</v>
      </c>
      <c r="C7" s="28">
        <v>5</v>
      </c>
      <c r="D7" s="29">
        <v>5</v>
      </c>
    </row>
    <row r="8" spans="1:4" ht="28.5" customHeight="1">
      <c r="A8" s="26" t="s">
        <v>907</v>
      </c>
      <c r="B8" s="27" t="s">
        <v>908</v>
      </c>
      <c r="C8" s="28">
        <v>26</v>
      </c>
      <c r="D8" s="29">
        <v>26</v>
      </c>
    </row>
    <row r="9" spans="1:4" ht="28.5" customHeight="1">
      <c r="A9" s="26" t="s">
        <v>906</v>
      </c>
      <c r="B9" s="27" t="s">
        <v>874</v>
      </c>
      <c r="C9" s="28">
        <v>0</v>
      </c>
      <c r="D9" s="29">
        <v>0</v>
      </c>
    </row>
    <row r="10" spans="1:4" ht="28.5" customHeight="1">
      <c r="A10" s="26" t="s">
        <v>909</v>
      </c>
      <c r="B10" s="27" t="s">
        <v>910</v>
      </c>
      <c r="C10" s="28">
        <f>SUM(C11,C12)</f>
        <v>5</v>
      </c>
      <c r="D10" s="28">
        <f>SUM(D11,D12)</f>
        <v>5</v>
      </c>
    </row>
    <row r="11" spans="1:4" ht="28.5" customHeight="1">
      <c r="A11" s="26" t="s">
        <v>905</v>
      </c>
      <c r="B11" s="27" t="s">
        <v>911</v>
      </c>
      <c r="C11" s="28">
        <v>5</v>
      </c>
      <c r="D11" s="29">
        <v>5</v>
      </c>
    </row>
    <row r="12" spans="1:4" ht="28.5" customHeight="1">
      <c r="A12" s="26" t="s">
        <v>907</v>
      </c>
      <c r="B12" s="27" t="s">
        <v>912</v>
      </c>
      <c r="C12" s="28">
        <v>0</v>
      </c>
      <c r="D12" s="29">
        <v>0</v>
      </c>
    </row>
    <row r="13" spans="1:4" ht="28.5" customHeight="1">
      <c r="A13" s="26" t="s">
        <v>913</v>
      </c>
      <c r="B13" s="27" t="s">
        <v>914</v>
      </c>
      <c r="C13" s="28">
        <f>SUM(C14:C15)</f>
        <v>2.7692259999999997</v>
      </c>
      <c r="D13" s="28">
        <f>SUM(D14:D15)</f>
        <v>2.7692259999999997</v>
      </c>
    </row>
    <row r="14" spans="1:4" ht="28.5" customHeight="1">
      <c r="A14" s="26" t="s">
        <v>905</v>
      </c>
      <c r="B14" s="27" t="s">
        <v>915</v>
      </c>
      <c r="C14" s="29">
        <v>1.607318</v>
      </c>
      <c r="D14" s="29">
        <v>1.607318</v>
      </c>
    </row>
    <row r="15" spans="1:4" ht="28.5" customHeight="1">
      <c r="A15" s="26" t="s">
        <v>907</v>
      </c>
      <c r="B15" s="27" t="s">
        <v>916</v>
      </c>
      <c r="C15" s="29">
        <f>0.804008+0.3579</f>
        <v>1.1619079999999999</v>
      </c>
      <c r="D15" s="29">
        <v>1.1619079999999999</v>
      </c>
    </row>
    <row r="16" spans="1:4" ht="28.5" customHeight="1">
      <c r="A16" s="26" t="s">
        <v>917</v>
      </c>
      <c r="B16" s="27" t="s">
        <v>918</v>
      </c>
      <c r="C16" s="29"/>
      <c r="D16" s="29"/>
    </row>
    <row r="17" spans="1:4" ht="28.5" customHeight="1">
      <c r="A17" s="26" t="s">
        <v>905</v>
      </c>
      <c r="B17" s="27" t="s">
        <v>919</v>
      </c>
      <c r="C17" s="29">
        <v>1.1599999999999999</v>
      </c>
      <c r="D17" s="29">
        <v>1.1599999999999999</v>
      </c>
    </row>
    <row r="18" spans="1:4" ht="28.5" customHeight="1">
      <c r="A18" s="26" t="s">
        <v>920</v>
      </c>
      <c r="B18" s="27"/>
      <c r="C18" s="29">
        <v>1.1599999999999999</v>
      </c>
      <c r="D18" s="29">
        <v>1.1599999999999999</v>
      </c>
    </row>
    <row r="19" spans="1:4" ht="28.5" customHeight="1">
      <c r="A19" s="26" t="s">
        <v>921</v>
      </c>
      <c r="B19" s="27" t="s">
        <v>922</v>
      </c>
      <c r="C19" s="29"/>
      <c r="D19" s="29"/>
    </row>
    <row r="20" spans="1:4" ht="28.5" customHeight="1">
      <c r="A20" s="26" t="s">
        <v>907</v>
      </c>
      <c r="B20" s="27" t="s">
        <v>923</v>
      </c>
      <c r="C20" s="29">
        <v>11</v>
      </c>
      <c r="D20" s="29">
        <v>11</v>
      </c>
    </row>
    <row r="21" spans="1:4" ht="28.5" customHeight="1">
      <c r="A21" s="26" t="s">
        <v>920</v>
      </c>
      <c r="B21" s="27"/>
      <c r="C21" s="29">
        <v>11</v>
      </c>
      <c r="D21" s="29">
        <v>11</v>
      </c>
    </row>
    <row r="22" spans="1:4" ht="28.5" customHeight="1">
      <c r="A22" s="26" t="s">
        <v>924</v>
      </c>
      <c r="B22" s="27" t="s">
        <v>925</v>
      </c>
      <c r="C22" s="29"/>
      <c r="D22" s="29"/>
    </row>
    <row r="23" spans="1:4" ht="28.5" customHeight="1">
      <c r="A23" s="26" t="s">
        <v>926</v>
      </c>
      <c r="B23" s="27" t="s">
        <v>927</v>
      </c>
      <c r="C23" s="29">
        <f>SUM(C24:C25)</f>
        <v>3.362112067</v>
      </c>
      <c r="D23" s="29">
        <f>SUM(D24:D25)</f>
        <v>3.362112067</v>
      </c>
    </row>
    <row r="24" spans="1:4" ht="28.5" customHeight="1">
      <c r="A24" s="26" t="s">
        <v>905</v>
      </c>
      <c r="B24" s="27" t="s">
        <v>928</v>
      </c>
      <c r="C24" s="29">
        <v>1.5919555910000001</v>
      </c>
      <c r="D24" s="29">
        <v>1.5919555910000001</v>
      </c>
    </row>
    <row r="25" spans="1:4" ht="28.5" customHeight="1">
      <c r="A25" s="26" t="s">
        <v>907</v>
      </c>
      <c r="B25" s="27" t="s">
        <v>929</v>
      </c>
      <c r="C25" s="29">
        <v>1.7701564759999999</v>
      </c>
      <c r="D25" s="29">
        <v>1.7701564759999999</v>
      </c>
    </row>
  </sheetData>
  <mergeCells count="1">
    <mergeCell ref="A2:D2"/>
  </mergeCells>
  <phoneticPr fontId="94" type="noConversion"/>
  <printOptions horizontalCentered="1"/>
  <pageMargins left="0.436805555555556" right="0.44791666666666702" top="0.39305555555555599" bottom="0" header="0.15625" footer="0.31388888888888899"/>
  <pageSetup paperSize="9" firstPageNumber="45" orientation="portrait" blackAndWhite="1" useFirstPageNumber="1" errors="blank"/>
  <headerFooter alignWithMargins="0">
    <oddFooter>&amp;C第 &amp;P 页</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
  <sheetViews>
    <sheetView workbookViewId="0">
      <selection activeCell="C30" sqref="C30"/>
    </sheetView>
  </sheetViews>
  <sheetFormatPr defaultColWidth="10" defaultRowHeight="13.5"/>
  <cols>
    <col min="1" max="1" width="42.25" style="11" customWidth="1"/>
    <col min="2" max="5" width="15.125" style="11" customWidth="1"/>
    <col min="6" max="6" width="9.75" style="11" customWidth="1"/>
    <col min="7" max="16384" width="10" style="11"/>
  </cols>
  <sheetData>
    <row r="1" spans="1:5" s="9" customFormat="1" ht="21" customHeight="1">
      <c r="A1" s="12" t="s">
        <v>930</v>
      </c>
      <c r="B1" s="13"/>
      <c r="C1" s="13"/>
      <c r="D1" s="13"/>
    </row>
    <row r="2" spans="1:5" s="10" customFormat="1" ht="28.7" customHeight="1">
      <c r="A2" s="513" t="s">
        <v>931</v>
      </c>
      <c r="B2" s="513"/>
      <c r="C2" s="513"/>
      <c r="D2" s="513"/>
      <c r="E2" s="513"/>
    </row>
    <row r="3" spans="1:5" ht="14.25" customHeight="1">
      <c r="A3" s="514" t="s">
        <v>863</v>
      </c>
      <c r="B3" s="514"/>
      <c r="C3" s="514"/>
      <c r="D3" s="514"/>
      <c r="E3" s="514"/>
    </row>
    <row r="4" spans="1:5" ht="25.5" customHeight="1">
      <c r="A4" s="14" t="s">
        <v>813</v>
      </c>
      <c r="B4" s="14" t="s">
        <v>900</v>
      </c>
      <c r="C4" s="14" t="s">
        <v>901</v>
      </c>
      <c r="D4" s="14" t="s">
        <v>902</v>
      </c>
      <c r="E4" s="14" t="s">
        <v>932</v>
      </c>
    </row>
    <row r="5" spans="1:5" ht="25.5" customHeight="1">
      <c r="A5" s="15" t="s">
        <v>933</v>
      </c>
      <c r="B5" s="16" t="s">
        <v>870</v>
      </c>
      <c r="C5" s="17">
        <f>SUM(C6:C7)</f>
        <v>95.300000000000011</v>
      </c>
      <c r="D5" s="17">
        <f>SUM(D6:D7)</f>
        <v>95.300000000000011</v>
      </c>
      <c r="E5" s="16"/>
    </row>
    <row r="6" spans="1:5" ht="25.5" customHeight="1">
      <c r="A6" s="15" t="s">
        <v>934</v>
      </c>
      <c r="B6" s="16" t="s">
        <v>871</v>
      </c>
      <c r="C6" s="17">
        <v>45.6</v>
      </c>
      <c r="D6" s="17">
        <v>45.6</v>
      </c>
      <c r="E6" s="16"/>
    </row>
    <row r="7" spans="1:5" ht="25.5" customHeight="1">
      <c r="A7" s="15" t="s">
        <v>935</v>
      </c>
      <c r="B7" s="16" t="s">
        <v>872</v>
      </c>
      <c r="C7" s="17">
        <v>49.7</v>
      </c>
      <c r="D7" s="17">
        <v>49.7</v>
      </c>
      <c r="E7" s="16"/>
    </row>
    <row r="8" spans="1:5" ht="25.5" customHeight="1">
      <c r="A8" s="15" t="s">
        <v>936</v>
      </c>
      <c r="B8" s="16" t="s">
        <v>873</v>
      </c>
      <c r="C8" s="18"/>
      <c r="D8" s="18"/>
      <c r="E8" s="16"/>
    </row>
    <row r="9" spans="1:5" ht="25.5" customHeight="1">
      <c r="A9" s="15" t="s">
        <v>934</v>
      </c>
      <c r="B9" s="16" t="s">
        <v>874</v>
      </c>
      <c r="C9" s="18"/>
      <c r="D9" s="18"/>
      <c r="E9" s="16"/>
    </row>
    <row r="10" spans="1:5" ht="25.5" customHeight="1">
      <c r="A10" s="15" t="s">
        <v>937</v>
      </c>
      <c r="B10" s="16" t="s">
        <v>875</v>
      </c>
      <c r="C10" s="18"/>
      <c r="D10" s="18"/>
      <c r="E10" s="16"/>
    </row>
  </sheetData>
  <mergeCells count="2">
    <mergeCell ref="A2:E2"/>
    <mergeCell ref="A3:E3"/>
  </mergeCells>
  <phoneticPr fontId="94" type="noConversion"/>
  <printOptions horizontalCentered="1"/>
  <pageMargins left="0.436805555555556" right="0.44791666666666702" top="0.39305555555555599" bottom="0" header="0.15625" footer="0.31388888888888899"/>
  <pageSetup paperSize="9" firstPageNumber="46" orientation="landscape" blackAndWhite="1" useFirstPageNumber="1" errors="blank"/>
  <headerFooter alignWithMargins="0">
    <oddFooter>&amp;C第 &amp;P 页</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
  <sheetViews>
    <sheetView workbookViewId="0">
      <pane ySplit="4" topLeftCell="A5" activePane="bottomLeft" state="frozen"/>
      <selection pane="bottomLeft" sqref="A1:B1"/>
    </sheetView>
  </sheetViews>
  <sheetFormatPr defaultColWidth="10" defaultRowHeight="13.5"/>
  <cols>
    <col min="1" max="1" width="5.875" style="3" customWidth="1"/>
    <col min="2" max="2" width="10.25" style="3" customWidth="1"/>
    <col min="3" max="3" width="35.875" style="3" customWidth="1"/>
    <col min="4" max="4" width="13.375" style="3" customWidth="1"/>
    <col min="5" max="5" width="16.75" style="3" customWidth="1"/>
    <col min="6" max="6" width="14.875" style="3" customWidth="1"/>
    <col min="7" max="7" width="9.75" style="3" customWidth="1"/>
    <col min="8" max="16384" width="10" style="3"/>
  </cols>
  <sheetData>
    <row r="1" spans="1:6" s="1" customFormat="1" ht="19.5" customHeight="1">
      <c r="A1" s="472" t="s">
        <v>956</v>
      </c>
      <c r="B1" s="472"/>
    </row>
    <row r="2" spans="1:6" s="2" customFormat="1" ht="28.7" customHeight="1">
      <c r="A2" s="515" t="s">
        <v>938</v>
      </c>
      <c r="B2" s="515"/>
      <c r="C2" s="515"/>
      <c r="D2" s="515"/>
      <c r="E2" s="515"/>
      <c r="F2" s="515"/>
    </row>
    <row r="3" spans="1:6" ht="14.25" customHeight="1">
      <c r="A3" s="516" t="s">
        <v>863</v>
      </c>
      <c r="B3" s="516"/>
      <c r="C3" s="516"/>
      <c r="D3" s="516"/>
      <c r="E3" s="516"/>
      <c r="F3" s="516"/>
    </row>
    <row r="4" spans="1:6" ht="62.25" customHeight="1">
      <c r="A4" s="4" t="s">
        <v>939</v>
      </c>
      <c r="B4" s="4" t="s">
        <v>940</v>
      </c>
      <c r="C4" s="4" t="s">
        <v>941</v>
      </c>
      <c r="D4" s="4" t="s">
        <v>942</v>
      </c>
      <c r="E4" s="4" t="s">
        <v>943</v>
      </c>
      <c r="F4" s="4" t="s">
        <v>944</v>
      </c>
    </row>
    <row r="5" spans="1:6" ht="51" customHeight="1">
      <c r="A5" s="5">
        <v>1</v>
      </c>
      <c r="B5" s="4"/>
      <c r="C5" s="6"/>
      <c r="D5" s="4"/>
      <c r="E5" s="5"/>
      <c r="F5" s="4"/>
    </row>
    <row r="6" spans="1:6" ht="51" customHeight="1">
      <c r="A6" s="5">
        <v>2</v>
      </c>
      <c r="B6" s="4"/>
      <c r="C6" s="6"/>
      <c r="D6" s="4"/>
      <c r="E6" s="5"/>
      <c r="F6" s="4"/>
    </row>
    <row r="7" spans="1:6" ht="51" customHeight="1">
      <c r="A7" s="5">
        <v>3</v>
      </c>
      <c r="B7" s="7"/>
      <c r="C7" s="7"/>
      <c r="D7" s="7"/>
      <c r="E7" s="7"/>
      <c r="F7" s="8"/>
    </row>
    <row r="8" spans="1:6" ht="33" customHeight="1">
      <c r="A8" s="517" t="s">
        <v>945</v>
      </c>
      <c r="B8" s="517"/>
      <c r="C8" s="517"/>
      <c r="D8" s="517"/>
      <c r="E8" s="517"/>
      <c r="F8" s="517"/>
    </row>
  </sheetData>
  <mergeCells count="4">
    <mergeCell ref="A1:B1"/>
    <mergeCell ref="A2:F2"/>
    <mergeCell ref="A3:F3"/>
    <mergeCell ref="A8:F8"/>
  </mergeCells>
  <phoneticPr fontId="94" type="noConversion"/>
  <printOptions horizontalCentered="1"/>
  <pageMargins left="0.436805555555556" right="0.44791666666666702" top="0.39305555555555599" bottom="0" header="0.15625" footer="0.31388888888888899"/>
  <pageSetup paperSize="9" firstPageNumber="47" orientation="landscape" blackAndWhite="1" useFirstPageNumber="1" errors="blank" r:id="rId1"/>
  <headerFooter alignWithMargins="0">
    <oddFooter>&amp;C第 &amp;P 页</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abSelected="1" workbookViewId="0">
      <selection activeCell="B9" sqref="B9"/>
    </sheetView>
  </sheetViews>
  <sheetFormatPr defaultColWidth="8" defaultRowHeight="12.75"/>
  <cols>
    <col min="1" max="6" width="19.875" style="467" customWidth="1"/>
    <col min="7" max="12" width="13" style="467" bestFit="1" customWidth="1"/>
    <col min="13" max="256" width="8" style="467"/>
    <col min="257" max="262" width="19.875" style="467" customWidth="1"/>
    <col min="263" max="268" width="13" style="467" bestFit="1" customWidth="1"/>
    <col min="269" max="512" width="8" style="467"/>
    <col min="513" max="518" width="19.875" style="467" customWidth="1"/>
    <col min="519" max="524" width="13" style="467" bestFit="1" customWidth="1"/>
    <col min="525" max="768" width="8" style="467"/>
    <col min="769" max="774" width="19.875" style="467" customWidth="1"/>
    <col min="775" max="780" width="13" style="467" bestFit="1" customWidth="1"/>
    <col min="781" max="1024" width="8" style="467"/>
    <col min="1025" max="1030" width="19.875" style="467" customWidth="1"/>
    <col min="1031" max="1036" width="13" style="467" bestFit="1" customWidth="1"/>
    <col min="1037" max="1280" width="8" style="467"/>
    <col min="1281" max="1286" width="19.875" style="467" customWidth="1"/>
    <col min="1287" max="1292" width="13" style="467" bestFit="1" customWidth="1"/>
    <col min="1293" max="1536" width="8" style="467"/>
    <col min="1537" max="1542" width="19.875" style="467" customWidth="1"/>
    <col min="1543" max="1548" width="13" style="467" bestFit="1" customWidth="1"/>
    <col min="1549" max="1792" width="8" style="467"/>
    <col min="1793" max="1798" width="19.875" style="467" customWidth="1"/>
    <col min="1799" max="1804" width="13" style="467" bestFit="1" customWidth="1"/>
    <col min="1805" max="2048" width="8" style="467"/>
    <col min="2049" max="2054" width="19.875" style="467" customWidth="1"/>
    <col min="2055" max="2060" width="13" style="467" bestFit="1" customWidth="1"/>
    <col min="2061" max="2304" width="8" style="467"/>
    <col min="2305" max="2310" width="19.875" style="467" customWidth="1"/>
    <col min="2311" max="2316" width="13" style="467" bestFit="1" customWidth="1"/>
    <col min="2317" max="2560" width="8" style="467"/>
    <col min="2561" max="2566" width="19.875" style="467" customWidth="1"/>
    <col min="2567" max="2572" width="13" style="467" bestFit="1" customWidth="1"/>
    <col min="2573" max="2816" width="8" style="467"/>
    <col min="2817" max="2822" width="19.875" style="467" customWidth="1"/>
    <col min="2823" max="2828" width="13" style="467" bestFit="1" customWidth="1"/>
    <col min="2829" max="3072" width="8" style="467"/>
    <col min="3073" max="3078" width="19.875" style="467" customWidth="1"/>
    <col min="3079" max="3084" width="13" style="467" bestFit="1" customWidth="1"/>
    <col min="3085" max="3328" width="8" style="467"/>
    <col min="3329" max="3334" width="19.875" style="467" customWidth="1"/>
    <col min="3335" max="3340" width="13" style="467" bestFit="1" customWidth="1"/>
    <col min="3341" max="3584" width="8" style="467"/>
    <col min="3585" max="3590" width="19.875" style="467" customWidth="1"/>
    <col min="3591" max="3596" width="13" style="467" bestFit="1" customWidth="1"/>
    <col min="3597" max="3840" width="8" style="467"/>
    <col min="3841" max="3846" width="19.875" style="467" customWidth="1"/>
    <col min="3847" max="3852" width="13" style="467" bestFit="1" customWidth="1"/>
    <col min="3853" max="4096" width="8" style="467"/>
    <col min="4097" max="4102" width="19.875" style="467" customWidth="1"/>
    <col min="4103" max="4108" width="13" style="467" bestFit="1" customWidth="1"/>
    <col min="4109" max="4352" width="8" style="467"/>
    <col min="4353" max="4358" width="19.875" style="467" customWidth="1"/>
    <col min="4359" max="4364" width="13" style="467" bestFit="1" customWidth="1"/>
    <col min="4365" max="4608" width="8" style="467"/>
    <col min="4609" max="4614" width="19.875" style="467" customWidth="1"/>
    <col min="4615" max="4620" width="13" style="467" bestFit="1" customWidth="1"/>
    <col min="4621" max="4864" width="8" style="467"/>
    <col min="4865" max="4870" width="19.875" style="467" customWidth="1"/>
    <col min="4871" max="4876" width="13" style="467" bestFit="1" customWidth="1"/>
    <col min="4877" max="5120" width="8" style="467"/>
    <col min="5121" max="5126" width="19.875" style="467" customWidth="1"/>
    <col min="5127" max="5132" width="13" style="467" bestFit="1" customWidth="1"/>
    <col min="5133" max="5376" width="8" style="467"/>
    <col min="5377" max="5382" width="19.875" style="467" customWidth="1"/>
    <col min="5383" max="5388" width="13" style="467" bestFit="1" customWidth="1"/>
    <col min="5389" max="5632" width="8" style="467"/>
    <col min="5633" max="5638" width="19.875" style="467" customWidth="1"/>
    <col min="5639" max="5644" width="13" style="467" bestFit="1" customWidth="1"/>
    <col min="5645" max="5888" width="8" style="467"/>
    <col min="5889" max="5894" width="19.875" style="467" customWidth="1"/>
    <col min="5895" max="5900" width="13" style="467" bestFit="1" customWidth="1"/>
    <col min="5901" max="6144" width="8" style="467"/>
    <col min="6145" max="6150" width="19.875" style="467" customWidth="1"/>
    <col min="6151" max="6156" width="13" style="467" bestFit="1" customWidth="1"/>
    <col min="6157" max="6400" width="8" style="467"/>
    <col min="6401" max="6406" width="19.875" style="467" customWidth="1"/>
    <col min="6407" max="6412" width="13" style="467" bestFit="1" customWidth="1"/>
    <col min="6413" max="6656" width="8" style="467"/>
    <col min="6657" max="6662" width="19.875" style="467" customWidth="1"/>
    <col min="6663" max="6668" width="13" style="467" bestFit="1" customWidth="1"/>
    <col min="6669" max="6912" width="8" style="467"/>
    <col min="6913" max="6918" width="19.875" style="467" customWidth="1"/>
    <col min="6919" max="6924" width="13" style="467" bestFit="1" customWidth="1"/>
    <col min="6925" max="7168" width="8" style="467"/>
    <col min="7169" max="7174" width="19.875" style="467" customWidth="1"/>
    <col min="7175" max="7180" width="13" style="467" bestFit="1" customWidth="1"/>
    <col min="7181" max="7424" width="8" style="467"/>
    <col min="7425" max="7430" width="19.875" style="467" customWidth="1"/>
    <col min="7431" max="7436" width="13" style="467" bestFit="1" customWidth="1"/>
    <col min="7437" max="7680" width="8" style="467"/>
    <col min="7681" max="7686" width="19.875" style="467" customWidth="1"/>
    <col min="7687" max="7692" width="13" style="467" bestFit="1" customWidth="1"/>
    <col min="7693" max="7936" width="8" style="467"/>
    <col min="7937" max="7942" width="19.875" style="467" customWidth="1"/>
    <col min="7943" max="7948" width="13" style="467" bestFit="1" customWidth="1"/>
    <col min="7949" max="8192" width="8" style="467"/>
    <col min="8193" max="8198" width="19.875" style="467" customWidth="1"/>
    <col min="8199" max="8204" width="13" style="467" bestFit="1" customWidth="1"/>
    <col min="8205" max="8448" width="8" style="467"/>
    <col min="8449" max="8454" width="19.875" style="467" customWidth="1"/>
    <col min="8455" max="8460" width="13" style="467" bestFit="1" customWidth="1"/>
    <col min="8461" max="8704" width="8" style="467"/>
    <col min="8705" max="8710" width="19.875" style="467" customWidth="1"/>
    <col min="8711" max="8716" width="13" style="467" bestFit="1" customWidth="1"/>
    <col min="8717" max="8960" width="8" style="467"/>
    <col min="8961" max="8966" width="19.875" style="467" customWidth="1"/>
    <col min="8967" max="8972" width="13" style="467" bestFit="1" customWidth="1"/>
    <col min="8973" max="9216" width="8" style="467"/>
    <col min="9217" max="9222" width="19.875" style="467" customWidth="1"/>
    <col min="9223" max="9228" width="13" style="467" bestFit="1" customWidth="1"/>
    <col min="9229" max="9472" width="8" style="467"/>
    <col min="9473" max="9478" width="19.875" style="467" customWidth="1"/>
    <col min="9479" max="9484" width="13" style="467" bestFit="1" customWidth="1"/>
    <col min="9485" max="9728" width="8" style="467"/>
    <col min="9729" max="9734" width="19.875" style="467" customWidth="1"/>
    <col min="9735" max="9740" width="13" style="467" bestFit="1" customWidth="1"/>
    <col min="9741" max="9984" width="8" style="467"/>
    <col min="9985" max="9990" width="19.875" style="467" customWidth="1"/>
    <col min="9991" max="9996" width="13" style="467" bestFit="1" customWidth="1"/>
    <col min="9997" max="10240" width="8" style="467"/>
    <col min="10241" max="10246" width="19.875" style="467" customWidth="1"/>
    <col min="10247" max="10252" width="13" style="467" bestFit="1" customWidth="1"/>
    <col min="10253" max="10496" width="8" style="467"/>
    <col min="10497" max="10502" width="19.875" style="467" customWidth="1"/>
    <col min="10503" max="10508" width="13" style="467" bestFit="1" customWidth="1"/>
    <col min="10509" max="10752" width="8" style="467"/>
    <col min="10753" max="10758" width="19.875" style="467" customWidth="1"/>
    <col min="10759" max="10764" width="13" style="467" bestFit="1" customWidth="1"/>
    <col min="10765" max="11008" width="8" style="467"/>
    <col min="11009" max="11014" width="19.875" style="467" customWidth="1"/>
    <col min="11015" max="11020" width="13" style="467" bestFit="1" customWidth="1"/>
    <col min="11021" max="11264" width="8" style="467"/>
    <col min="11265" max="11270" width="19.875" style="467" customWidth="1"/>
    <col min="11271" max="11276" width="13" style="467" bestFit="1" customWidth="1"/>
    <col min="11277" max="11520" width="8" style="467"/>
    <col min="11521" max="11526" width="19.875" style="467" customWidth="1"/>
    <col min="11527" max="11532" width="13" style="467" bestFit="1" customWidth="1"/>
    <col min="11533" max="11776" width="8" style="467"/>
    <col min="11777" max="11782" width="19.875" style="467" customWidth="1"/>
    <col min="11783" max="11788" width="13" style="467" bestFit="1" customWidth="1"/>
    <col min="11789" max="12032" width="8" style="467"/>
    <col min="12033" max="12038" width="19.875" style="467" customWidth="1"/>
    <col min="12039" max="12044" width="13" style="467" bestFit="1" customWidth="1"/>
    <col min="12045" max="12288" width="8" style="467"/>
    <col min="12289" max="12294" width="19.875" style="467" customWidth="1"/>
    <col min="12295" max="12300" width="13" style="467" bestFit="1" customWidth="1"/>
    <col min="12301" max="12544" width="8" style="467"/>
    <col min="12545" max="12550" width="19.875" style="467" customWidth="1"/>
    <col min="12551" max="12556" width="13" style="467" bestFit="1" customWidth="1"/>
    <col min="12557" max="12800" width="8" style="467"/>
    <col min="12801" max="12806" width="19.875" style="467" customWidth="1"/>
    <col min="12807" max="12812" width="13" style="467" bestFit="1" customWidth="1"/>
    <col min="12813" max="13056" width="8" style="467"/>
    <col min="13057" max="13062" width="19.875" style="467" customWidth="1"/>
    <col min="13063" max="13068" width="13" style="467" bestFit="1" customWidth="1"/>
    <col min="13069" max="13312" width="8" style="467"/>
    <col min="13313" max="13318" width="19.875" style="467" customWidth="1"/>
    <col min="13319" max="13324" width="13" style="467" bestFit="1" customWidth="1"/>
    <col min="13325" max="13568" width="8" style="467"/>
    <col min="13569" max="13574" width="19.875" style="467" customWidth="1"/>
    <col min="13575" max="13580" width="13" style="467" bestFit="1" customWidth="1"/>
    <col min="13581" max="13824" width="8" style="467"/>
    <col min="13825" max="13830" width="19.875" style="467" customWidth="1"/>
    <col min="13831" max="13836" width="13" style="467" bestFit="1" customWidth="1"/>
    <col min="13837" max="14080" width="8" style="467"/>
    <col min="14081" max="14086" width="19.875" style="467" customWidth="1"/>
    <col min="14087" max="14092" width="13" style="467" bestFit="1" customWidth="1"/>
    <col min="14093" max="14336" width="8" style="467"/>
    <col min="14337" max="14342" width="19.875" style="467" customWidth="1"/>
    <col min="14343" max="14348" width="13" style="467" bestFit="1" customWidth="1"/>
    <col min="14349" max="14592" width="8" style="467"/>
    <col min="14593" max="14598" width="19.875" style="467" customWidth="1"/>
    <col min="14599" max="14604" width="13" style="467" bestFit="1" customWidth="1"/>
    <col min="14605" max="14848" width="8" style="467"/>
    <col min="14849" max="14854" width="19.875" style="467" customWidth="1"/>
    <col min="14855" max="14860" width="13" style="467" bestFit="1" customWidth="1"/>
    <col min="14861" max="15104" width="8" style="467"/>
    <col min="15105" max="15110" width="19.875" style="467" customWidth="1"/>
    <col min="15111" max="15116" width="13" style="467" bestFit="1" customWidth="1"/>
    <col min="15117" max="15360" width="8" style="467"/>
    <col min="15361" max="15366" width="19.875" style="467" customWidth="1"/>
    <col min="15367" max="15372" width="13" style="467" bestFit="1" customWidth="1"/>
    <col min="15373" max="15616" width="8" style="467"/>
    <col min="15617" max="15622" width="19.875" style="467" customWidth="1"/>
    <col min="15623" max="15628" width="13" style="467" bestFit="1" customWidth="1"/>
    <col min="15629" max="15872" width="8" style="467"/>
    <col min="15873" max="15878" width="19.875" style="467" customWidth="1"/>
    <col min="15879" max="15884" width="13" style="467" bestFit="1" customWidth="1"/>
    <col min="15885" max="16128" width="8" style="467"/>
    <col min="16129" max="16134" width="19.875" style="467" customWidth="1"/>
    <col min="16135" max="16140" width="13" style="467" bestFit="1" customWidth="1"/>
    <col min="16141" max="16384" width="8" style="467"/>
  </cols>
  <sheetData>
    <row r="1" spans="1:6" ht="17.25" customHeight="1">
      <c r="A1" s="526" t="s">
        <v>957</v>
      </c>
      <c r="B1" s="466" t="s">
        <v>946</v>
      </c>
      <c r="C1" s="466" t="s">
        <v>946</v>
      </c>
      <c r="D1" s="466" t="s">
        <v>946</v>
      </c>
      <c r="E1" s="466" t="s">
        <v>946</v>
      </c>
      <c r="F1" s="466" t="s">
        <v>946</v>
      </c>
    </row>
    <row r="2" spans="1:6" ht="32.25" customHeight="1">
      <c r="A2" s="518" t="s">
        <v>947</v>
      </c>
      <c r="B2" s="519" t="s">
        <v>948</v>
      </c>
      <c r="C2" s="519" t="s">
        <v>948</v>
      </c>
      <c r="D2" s="519" t="s">
        <v>948</v>
      </c>
      <c r="E2" s="519" t="s">
        <v>948</v>
      </c>
      <c r="F2" s="519" t="s">
        <v>948</v>
      </c>
    </row>
    <row r="3" spans="1:6" ht="17.25" customHeight="1">
      <c r="A3" s="466" t="s">
        <v>946</v>
      </c>
      <c r="B3" s="466" t="s">
        <v>946</v>
      </c>
      <c r="C3" s="466" t="s">
        <v>946</v>
      </c>
      <c r="D3" s="466" t="s">
        <v>946</v>
      </c>
      <c r="E3" s="466" t="s">
        <v>946</v>
      </c>
      <c r="F3" s="468" t="s">
        <v>2</v>
      </c>
    </row>
    <row r="4" spans="1:6" ht="17.25" customHeight="1">
      <c r="A4" s="520" t="s">
        <v>949</v>
      </c>
      <c r="B4" s="521"/>
      <c r="C4" s="521"/>
      <c r="D4" s="521"/>
      <c r="E4" s="521"/>
      <c r="F4" s="522"/>
    </row>
    <row r="5" spans="1:6" ht="17.25" customHeight="1">
      <c r="A5" s="523" t="s">
        <v>662</v>
      </c>
      <c r="B5" s="523" t="s">
        <v>950</v>
      </c>
      <c r="C5" s="525" t="s">
        <v>951</v>
      </c>
      <c r="D5" s="525"/>
      <c r="E5" s="524"/>
      <c r="F5" s="523" t="s">
        <v>952</v>
      </c>
    </row>
    <row r="6" spans="1:6" ht="17.25" customHeight="1">
      <c r="A6" s="524"/>
      <c r="B6" s="524"/>
      <c r="C6" s="469" t="s">
        <v>953</v>
      </c>
      <c r="D6" s="469" t="s">
        <v>954</v>
      </c>
      <c r="E6" s="469" t="s">
        <v>955</v>
      </c>
      <c r="F6" s="524"/>
    </row>
    <row r="7" spans="1:6" ht="15" customHeight="1">
      <c r="A7" s="470">
        <v>5407.87</v>
      </c>
      <c r="B7" s="471">
        <v>203.64</v>
      </c>
      <c r="C7" s="471">
        <v>4659.57</v>
      </c>
      <c r="D7" s="471">
        <v>900</v>
      </c>
      <c r="E7" s="471">
        <v>3759.57</v>
      </c>
      <c r="F7" s="471">
        <v>544.66</v>
      </c>
    </row>
  </sheetData>
  <mergeCells count="6">
    <mergeCell ref="A2:F2"/>
    <mergeCell ref="A4:F4"/>
    <mergeCell ref="A5:A6"/>
    <mergeCell ref="B5:B6"/>
    <mergeCell ref="C5:E5"/>
    <mergeCell ref="F5:F6"/>
  </mergeCells>
  <phoneticPr fontId="94" type="noConversion"/>
  <pageMargins left="1.22" right="1.22" top="1" bottom="1" header="0.5" footer="0.5"/>
  <pageSetup paperSize="9" fitToWidth="0" fitToHeight="0" pageOrder="overThenDown" orientation="portrait" horizontalDpi="300" verticalDpi="300"/>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R39"/>
  <sheetViews>
    <sheetView showZeros="0" workbookViewId="0">
      <selection activeCell="A26" sqref="A26:A27"/>
    </sheetView>
  </sheetViews>
  <sheetFormatPr defaultColWidth="9" defaultRowHeight="20.45" customHeight="1"/>
  <cols>
    <col min="1" max="1" width="38.375" style="420" customWidth="1"/>
    <col min="2" max="2" width="26" style="420" hidden="1" customWidth="1"/>
    <col min="3" max="3" width="24.125" style="421" customWidth="1"/>
    <col min="4" max="4" width="24.125" style="422" customWidth="1"/>
    <col min="5" max="5" width="9" style="417"/>
    <col min="6" max="6" width="28.125" style="420" customWidth="1"/>
    <col min="7" max="7" width="13.75" style="420" customWidth="1"/>
    <col min="8" max="8" width="9" style="420"/>
    <col min="9" max="9" width="15.625" style="420" customWidth="1"/>
    <col min="10" max="16384" width="9" style="420"/>
  </cols>
  <sheetData>
    <row r="1" spans="1:18" s="169" customFormat="1" ht="27.75" customHeight="1">
      <c r="A1" s="423" t="s">
        <v>49</v>
      </c>
      <c r="B1" s="423"/>
      <c r="C1" s="423"/>
      <c r="D1" s="423"/>
      <c r="E1" s="424"/>
      <c r="F1" s="424"/>
      <c r="G1" s="424"/>
      <c r="H1" s="424"/>
      <c r="I1" s="424"/>
      <c r="J1" s="424"/>
      <c r="K1" s="424"/>
      <c r="L1" s="424"/>
      <c r="M1" s="424"/>
      <c r="N1" s="424"/>
      <c r="O1" s="424"/>
      <c r="P1" s="424"/>
      <c r="Q1" s="424"/>
      <c r="R1" s="424"/>
    </row>
    <row r="2" spans="1:18" s="417" customFormat="1" ht="24.75">
      <c r="A2" s="477" t="s">
        <v>50</v>
      </c>
      <c r="B2" s="478"/>
      <c r="C2" s="478"/>
      <c r="D2" s="478"/>
    </row>
    <row r="3" spans="1:18" s="417" customFormat="1" ht="20.45" customHeight="1">
      <c r="A3" s="420"/>
      <c r="B3" s="420"/>
      <c r="C3" s="425"/>
      <c r="D3" s="426" t="s">
        <v>2</v>
      </c>
    </row>
    <row r="4" spans="1:18" s="417" customFormat="1" ht="23.25" customHeight="1">
      <c r="A4" s="427" t="s">
        <v>51</v>
      </c>
      <c r="B4" s="428" t="s">
        <v>52</v>
      </c>
      <c r="C4" s="427" t="s">
        <v>4</v>
      </c>
      <c r="D4" s="427" t="s">
        <v>53</v>
      </c>
    </row>
    <row r="5" spans="1:18" s="417" customFormat="1" ht="23.25" customHeight="1">
      <c r="A5" s="429" t="s">
        <v>10</v>
      </c>
      <c r="B5" s="430">
        <f>SUM(B6:B29)</f>
        <v>742789</v>
      </c>
      <c r="C5" s="431">
        <f>SUM(C6:C29)</f>
        <v>796108</v>
      </c>
      <c r="D5" s="432">
        <f>C5/B5-1</f>
        <v>7.17821615559735E-2</v>
      </c>
    </row>
    <row r="6" spans="1:18" s="417" customFormat="1" ht="23.25" customHeight="1">
      <c r="A6" s="433" t="s">
        <v>54</v>
      </c>
      <c r="B6" s="434">
        <v>60572</v>
      </c>
      <c r="C6" s="435">
        <v>79926</v>
      </c>
      <c r="D6" s="436">
        <f t="shared" ref="D6:D31" si="0">C6/B6-1</f>
        <v>0.31952057056065519</v>
      </c>
    </row>
    <row r="7" spans="1:18" s="417" customFormat="1" ht="23.25" customHeight="1">
      <c r="A7" s="433" t="s">
        <v>55</v>
      </c>
      <c r="B7" s="434"/>
      <c r="C7" s="435"/>
      <c r="D7" s="436"/>
    </row>
    <row r="8" spans="1:18" s="417" customFormat="1" ht="23.25" customHeight="1">
      <c r="A8" s="433" t="s">
        <v>56</v>
      </c>
      <c r="B8" s="434">
        <v>1654</v>
      </c>
      <c r="C8" s="435">
        <v>2064</v>
      </c>
      <c r="D8" s="436">
        <f t="shared" si="0"/>
        <v>0.24788391777509067</v>
      </c>
    </row>
    <row r="9" spans="1:18" s="417" customFormat="1" ht="23.25" customHeight="1">
      <c r="A9" s="433" t="s">
        <v>57</v>
      </c>
      <c r="B9" s="434">
        <v>100578</v>
      </c>
      <c r="C9" s="435">
        <v>93665</v>
      </c>
      <c r="D9" s="436">
        <f t="shared" si="0"/>
        <v>-6.8732724850364857E-2</v>
      </c>
    </row>
    <row r="10" spans="1:18" s="417" customFormat="1" ht="23.25" customHeight="1">
      <c r="A10" s="433" t="s">
        <v>58</v>
      </c>
      <c r="B10" s="434">
        <v>132055</v>
      </c>
      <c r="C10" s="435">
        <v>138740</v>
      </c>
      <c r="D10" s="436">
        <f t="shared" si="0"/>
        <v>5.0622846541213962E-2</v>
      </c>
    </row>
    <row r="11" spans="1:18" s="417" customFormat="1" ht="23.25" customHeight="1">
      <c r="A11" s="433" t="s">
        <v>59</v>
      </c>
      <c r="B11" s="434">
        <v>5422</v>
      </c>
      <c r="C11" s="435">
        <v>5500</v>
      </c>
      <c r="D11" s="436">
        <f t="shared" si="0"/>
        <v>1.4385835485060783E-2</v>
      </c>
    </row>
    <row r="12" spans="1:18" s="417" customFormat="1" ht="23.25" customHeight="1">
      <c r="A12" s="433" t="s">
        <v>60</v>
      </c>
      <c r="B12" s="434">
        <v>7523</v>
      </c>
      <c r="C12" s="435">
        <v>10242</v>
      </c>
      <c r="D12" s="436">
        <f t="shared" si="0"/>
        <v>0.36142496344543407</v>
      </c>
    </row>
    <row r="13" spans="1:18" s="417" customFormat="1" ht="23.25" customHeight="1">
      <c r="A13" s="433" t="s">
        <v>61</v>
      </c>
      <c r="B13" s="434">
        <v>122430</v>
      </c>
      <c r="C13" s="435">
        <v>144766</v>
      </c>
      <c r="D13" s="436">
        <f t="shared" si="0"/>
        <v>0.18243894470309563</v>
      </c>
    </row>
    <row r="14" spans="1:18" s="417" customFormat="1" ht="23.25" customHeight="1">
      <c r="A14" s="433" t="s">
        <v>62</v>
      </c>
      <c r="B14" s="434">
        <v>48144</v>
      </c>
      <c r="C14" s="435">
        <v>54819</v>
      </c>
      <c r="D14" s="436">
        <f t="shared" si="0"/>
        <v>0.13864656031904277</v>
      </c>
    </row>
    <row r="15" spans="1:18" s="417" customFormat="1" ht="23.25" customHeight="1">
      <c r="A15" s="433" t="s">
        <v>63</v>
      </c>
      <c r="B15" s="434">
        <v>2950</v>
      </c>
      <c r="C15" s="435">
        <v>4904</v>
      </c>
      <c r="D15" s="436">
        <f t="shared" si="0"/>
        <v>0.6623728813559322</v>
      </c>
    </row>
    <row r="16" spans="1:18" s="417" customFormat="1" ht="23.25" customHeight="1">
      <c r="A16" s="433" t="s">
        <v>64</v>
      </c>
      <c r="B16" s="434">
        <v>194862</v>
      </c>
      <c r="C16" s="435">
        <v>102459</v>
      </c>
      <c r="D16" s="436">
        <f t="shared" si="0"/>
        <v>-0.47419712411860704</v>
      </c>
    </row>
    <row r="17" spans="1:9" s="417" customFormat="1" ht="23.25" customHeight="1">
      <c r="A17" s="433" t="s">
        <v>65</v>
      </c>
      <c r="B17" s="434">
        <v>677</v>
      </c>
      <c r="C17" s="435">
        <v>5669</v>
      </c>
      <c r="D17" s="436">
        <f t="shared" si="0"/>
        <v>7.3737075332348603</v>
      </c>
    </row>
    <row r="18" spans="1:9" s="417" customFormat="1" ht="23.25" customHeight="1">
      <c r="A18" s="433" t="s">
        <v>66</v>
      </c>
      <c r="B18" s="434">
        <v>1592</v>
      </c>
      <c r="C18" s="435">
        <v>1586</v>
      </c>
      <c r="D18" s="436">
        <f t="shared" si="0"/>
        <v>-3.7688442211055717E-3</v>
      </c>
    </row>
    <row r="19" spans="1:9" s="417" customFormat="1" ht="23.25" customHeight="1">
      <c r="A19" s="433" t="s">
        <v>67</v>
      </c>
      <c r="B19" s="434">
        <v>2428</v>
      </c>
      <c r="C19" s="435">
        <v>3242</v>
      </c>
      <c r="D19" s="436">
        <f t="shared" si="0"/>
        <v>0.3352553542009884</v>
      </c>
    </row>
    <row r="20" spans="1:9" s="417" customFormat="1" ht="23.25" customHeight="1">
      <c r="A20" s="433" t="s">
        <v>68</v>
      </c>
      <c r="B20" s="434">
        <v>20705</v>
      </c>
      <c r="C20" s="435">
        <v>33521</v>
      </c>
      <c r="D20" s="436">
        <f t="shared" si="0"/>
        <v>0.61898092248249226</v>
      </c>
    </row>
    <row r="21" spans="1:9" s="417" customFormat="1" ht="23.25" customHeight="1">
      <c r="A21" s="433" t="s">
        <v>69</v>
      </c>
      <c r="B21" s="434">
        <v>13</v>
      </c>
      <c r="C21" s="435">
        <v>1630</v>
      </c>
      <c r="D21" s="436">
        <f t="shared" si="0"/>
        <v>124.38461538461539</v>
      </c>
    </row>
    <row r="22" spans="1:9" s="417" customFormat="1" ht="23.25" customHeight="1">
      <c r="A22" s="433" t="s">
        <v>70</v>
      </c>
      <c r="B22" s="434">
        <v>100</v>
      </c>
      <c r="C22" s="435"/>
      <c r="D22" s="436">
        <f t="shared" si="0"/>
        <v>-1</v>
      </c>
    </row>
    <row r="23" spans="1:9" s="418" customFormat="1" ht="23.25" customHeight="1">
      <c r="A23" s="433" t="s">
        <v>71</v>
      </c>
      <c r="B23" s="434">
        <v>1467</v>
      </c>
      <c r="C23" s="435">
        <v>1646</v>
      </c>
      <c r="D23" s="436">
        <f t="shared" si="0"/>
        <v>0.12201772324471705</v>
      </c>
    </row>
    <row r="24" spans="1:9" s="418" customFormat="1" ht="23.25" customHeight="1">
      <c r="A24" s="433" t="s">
        <v>72</v>
      </c>
      <c r="B24" s="434">
        <v>23208</v>
      </c>
      <c r="C24" s="435">
        <v>40170</v>
      </c>
      <c r="D24" s="436">
        <f t="shared" si="0"/>
        <v>0.7308686659772492</v>
      </c>
    </row>
    <row r="25" spans="1:9" s="418" customFormat="1" ht="23.25" customHeight="1">
      <c r="A25" s="433" t="s">
        <v>73</v>
      </c>
      <c r="B25" s="434"/>
      <c r="C25" s="435">
        <v>44245</v>
      </c>
      <c r="D25" s="436"/>
    </row>
    <row r="26" spans="1:9" s="418" customFormat="1" ht="23.25" customHeight="1">
      <c r="A26" s="433" t="s">
        <v>74</v>
      </c>
      <c r="B26" s="434">
        <v>2002</v>
      </c>
      <c r="C26" s="435">
        <v>11138</v>
      </c>
      <c r="D26" s="436">
        <f t="shared" si="0"/>
        <v>4.5634365634365635</v>
      </c>
    </row>
    <row r="27" spans="1:9" s="418" customFormat="1" ht="23.25" customHeight="1">
      <c r="A27" s="433" t="s">
        <v>75</v>
      </c>
      <c r="B27" s="434"/>
      <c r="C27" s="435">
        <v>100</v>
      </c>
      <c r="D27" s="436"/>
      <c r="F27" s="437"/>
      <c r="G27" s="419"/>
      <c r="H27" s="419"/>
    </row>
    <row r="28" spans="1:9" s="419" customFormat="1" ht="23.25" customHeight="1">
      <c r="A28" s="433" t="s">
        <v>76</v>
      </c>
      <c r="B28" s="434">
        <v>14404</v>
      </c>
      <c r="C28" s="435">
        <v>16073</v>
      </c>
      <c r="D28" s="436">
        <f t="shared" si="0"/>
        <v>0.11587059150236056</v>
      </c>
      <c r="F28" s="418"/>
      <c r="G28" s="418"/>
      <c r="H28" s="418"/>
      <c r="I28" s="418"/>
    </row>
    <row r="29" spans="1:9" s="419" customFormat="1" ht="23.25" customHeight="1">
      <c r="A29" s="433" t="s">
        <v>77</v>
      </c>
      <c r="B29" s="434">
        <v>3</v>
      </c>
      <c r="C29" s="435">
        <v>3</v>
      </c>
      <c r="D29" s="436">
        <f t="shared" si="0"/>
        <v>0</v>
      </c>
      <c r="F29" s="418"/>
      <c r="G29" s="418"/>
      <c r="H29" s="418"/>
      <c r="I29" s="418"/>
    </row>
    <row r="30" spans="1:9" s="419" customFormat="1" ht="23.25" customHeight="1">
      <c r="A30" s="429" t="s">
        <v>12</v>
      </c>
      <c r="B30" s="434">
        <v>34053</v>
      </c>
      <c r="C30" s="431">
        <v>452766</v>
      </c>
      <c r="D30" s="432">
        <f t="shared" si="0"/>
        <v>12.295921064223416</v>
      </c>
      <c r="F30" s="437"/>
      <c r="I30" s="437"/>
    </row>
    <row r="31" spans="1:9" s="419" customFormat="1" ht="23.25" customHeight="1">
      <c r="A31" s="429" t="s">
        <v>14</v>
      </c>
      <c r="B31" s="434">
        <v>43</v>
      </c>
      <c r="C31" s="431"/>
      <c r="D31" s="432">
        <f t="shared" si="0"/>
        <v>-1</v>
      </c>
      <c r="F31" s="437"/>
      <c r="I31" s="437"/>
    </row>
    <row r="32" spans="1:9" s="419" customFormat="1" ht="23.25" customHeight="1">
      <c r="A32" s="429" t="s">
        <v>16</v>
      </c>
      <c r="B32" s="434"/>
      <c r="C32" s="431"/>
      <c r="D32" s="432"/>
      <c r="F32" s="437"/>
      <c r="I32" s="437"/>
    </row>
    <row r="33" spans="1:9" s="418" customFormat="1" ht="24.6" customHeight="1">
      <c r="A33" s="420"/>
      <c r="B33" s="420"/>
      <c r="C33" s="421"/>
      <c r="D33" s="422"/>
    </row>
    <row r="34" spans="1:9" s="418" customFormat="1" ht="24.6" customHeight="1">
      <c r="A34" s="420"/>
      <c r="B34" s="420"/>
      <c r="C34" s="421"/>
      <c r="D34" s="421"/>
    </row>
    <row r="35" spans="1:9" s="417" customFormat="1" ht="24.6" customHeight="1">
      <c r="A35" s="420"/>
      <c r="B35" s="420"/>
      <c r="C35" s="421"/>
      <c r="D35" s="422"/>
      <c r="F35" s="418"/>
      <c r="G35" s="418"/>
      <c r="H35" s="418"/>
      <c r="I35" s="418"/>
    </row>
    <row r="36" spans="1:9" s="418" customFormat="1" ht="20.45" customHeight="1">
      <c r="A36" s="420"/>
      <c r="B36" s="420"/>
      <c r="C36" s="421"/>
      <c r="D36" s="422"/>
      <c r="F36" s="417"/>
      <c r="G36" s="417"/>
      <c r="H36" s="417"/>
      <c r="I36" s="417"/>
    </row>
    <row r="37" spans="1:9" s="418" customFormat="1" ht="20.45" customHeight="1">
      <c r="A37" s="420"/>
      <c r="B37" s="420"/>
      <c r="C37" s="421"/>
      <c r="D37" s="422"/>
    </row>
    <row r="38" spans="1:9" s="418" customFormat="1" ht="20.45" customHeight="1">
      <c r="A38" s="420"/>
      <c r="B38" s="420"/>
      <c r="C38" s="421"/>
      <c r="D38" s="422"/>
    </row>
    <row r="39" spans="1:9" ht="20.45" customHeight="1">
      <c r="F39" s="418"/>
      <c r="G39" s="418"/>
      <c r="H39" s="418"/>
      <c r="I39" s="418"/>
    </row>
  </sheetData>
  <mergeCells count="1">
    <mergeCell ref="A2:D2"/>
  </mergeCells>
  <phoneticPr fontId="94" type="noConversion"/>
  <printOptions horizontalCentered="1"/>
  <pageMargins left="0.436805555555556" right="0.44791666666666702" top="0.39305555555555599" bottom="0" header="0.15625" footer="0.31388888888888899"/>
  <pageSetup paperSize="9" firstPageNumber="3" orientation="portrait" blackAndWhite="1" useFirstPageNumber="1" errors="blank"/>
  <headerFooter alignWithMargins="0">
    <oddFooter>&amp;C第 &amp;P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O40"/>
  <sheetViews>
    <sheetView showZeros="0" workbookViewId="0">
      <selection activeCell="J6" sqref="J6"/>
    </sheetView>
  </sheetViews>
  <sheetFormatPr defaultColWidth="9" defaultRowHeight="14.25"/>
  <cols>
    <col min="1" max="1" width="4.5" style="386" customWidth="1"/>
    <col min="2" max="2" width="29.125" style="388" customWidth="1"/>
    <col min="3" max="5" width="10.5" style="388" customWidth="1"/>
    <col min="6" max="6" width="12.375" style="388" customWidth="1"/>
    <col min="7" max="7" width="9.625" style="388" customWidth="1"/>
    <col min="8" max="8" width="9.75" style="388" customWidth="1"/>
    <col min="9" max="9" width="31.125" style="388" customWidth="1"/>
    <col min="10" max="11" width="11" style="388" customWidth="1"/>
    <col min="12" max="13" width="12.375" style="388" customWidth="1"/>
    <col min="14" max="14" width="8.875" style="388" customWidth="1"/>
    <col min="15" max="15" width="10.625" style="388" customWidth="1"/>
    <col min="16" max="254" width="9" style="388"/>
    <col min="255" max="255" width="4.875" style="388" customWidth="1"/>
    <col min="256" max="256" width="30.625" style="388" customWidth="1"/>
    <col min="257" max="257" width="17" style="388" customWidth="1"/>
    <col min="258" max="258" width="13.5" style="388" customWidth="1"/>
    <col min="259" max="259" width="32.125" style="388" customWidth="1"/>
    <col min="260" max="260" width="15.5" style="388" customWidth="1"/>
    <col min="261" max="261" width="12.25" style="388" customWidth="1"/>
    <col min="262" max="510" width="9" style="388"/>
    <col min="511" max="511" width="4.875" style="388" customWidth="1"/>
    <col min="512" max="512" width="30.625" style="388" customWidth="1"/>
    <col min="513" max="513" width="17" style="388" customWidth="1"/>
    <col min="514" max="514" width="13.5" style="388" customWidth="1"/>
    <col min="515" max="515" width="32.125" style="388" customWidth="1"/>
    <col min="516" max="516" width="15.5" style="388" customWidth="1"/>
    <col min="517" max="517" width="12.25" style="388" customWidth="1"/>
    <col min="518" max="766" width="9" style="388"/>
    <col min="767" max="767" width="4.875" style="388" customWidth="1"/>
    <col min="768" max="768" width="30.625" style="388" customWidth="1"/>
    <col min="769" max="769" width="17" style="388" customWidth="1"/>
    <col min="770" max="770" width="13.5" style="388" customWidth="1"/>
    <col min="771" max="771" width="32.125" style="388" customWidth="1"/>
    <col min="772" max="772" width="15.5" style="388" customWidth="1"/>
    <col min="773" max="773" width="12.25" style="388" customWidth="1"/>
    <col min="774" max="1022" width="9" style="388"/>
    <col min="1023" max="1023" width="4.875" style="388" customWidth="1"/>
    <col min="1024" max="1024" width="30.625" style="388" customWidth="1"/>
    <col min="1025" max="1025" width="17" style="388" customWidth="1"/>
    <col min="1026" max="1026" width="13.5" style="388" customWidth="1"/>
    <col min="1027" max="1027" width="32.125" style="388" customWidth="1"/>
    <col min="1028" max="1028" width="15.5" style="388" customWidth="1"/>
    <col min="1029" max="1029" width="12.25" style="388" customWidth="1"/>
    <col min="1030" max="1278" width="9" style="388"/>
    <col min="1279" max="1279" width="4.875" style="388" customWidth="1"/>
    <col min="1280" max="1280" width="30.625" style="388" customWidth="1"/>
    <col min="1281" max="1281" width="17" style="388" customWidth="1"/>
    <col min="1282" max="1282" width="13.5" style="388" customWidth="1"/>
    <col min="1283" max="1283" width="32.125" style="388" customWidth="1"/>
    <col min="1284" max="1284" width="15.5" style="388" customWidth="1"/>
    <col min="1285" max="1285" width="12.25" style="388" customWidth="1"/>
    <col min="1286" max="1534" width="9" style="388"/>
    <col min="1535" max="1535" width="4.875" style="388" customWidth="1"/>
    <col min="1536" max="1536" width="30.625" style="388" customWidth="1"/>
    <col min="1537" max="1537" width="17" style="388" customWidth="1"/>
    <col min="1538" max="1538" width="13.5" style="388" customWidth="1"/>
    <col min="1539" max="1539" width="32.125" style="388" customWidth="1"/>
    <col min="1540" max="1540" width="15.5" style="388" customWidth="1"/>
    <col min="1541" max="1541" width="12.25" style="388" customWidth="1"/>
    <col min="1542" max="1790" width="9" style="388"/>
    <col min="1791" max="1791" width="4.875" style="388" customWidth="1"/>
    <col min="1792" max="1792" width="30.625" style="388" customWidth="1"/>
    <col min="1793" max="1793" width="17" style="388" customWidth="1"/>
    <col min="1794" max="1794" width="13.5" style="388" customWidth="1"/>
    <col min="1795" max="1795" width="32.125" style="388" customWidth="1"/>
    <col min="1796" max="1796" width="15.5" style="388" customWidth="1"/>
    <col min="1797" max="1797" width="12.25" style="388" customWidth="1"/>
    <col min="1798" max="2046" width="9" style="388"/>
    <col min="2047" max="2047" width="4.875" style="388" customWidth="1"/>
    <col min="2048" max="2048" width="30.625" style="388" customWidth="1"/>
    <col min="2049" max="2049" width="17" style="388" customWidth="1"/>
    <col min="2050" max="2050" width="13.5" style="388" customWidth="1"/>
    <col min="2051" max="2051" width="32.125" style="388" customWidth="1"/>
    <col min="2052" max="2052" width="15.5" style="388" customWidth="1"/>
    <col min="2053" max="2053" width="12.25" style="388" customWidth="1"/>
    <col min="2054" max="2302" width="9" style="388"/>
    <col min="2303" max="2303" width="4.875" style="388" customWidth="1"/>
    <col min="2304" max="2304" width="30.625" style="388" customWidth="1"/>
    <col min="2305" max="2305" width="17" style="388" customWidth="1"/>
    <col min="2306" max="2306" width="13.5" style="388" customWidth="1"/>
    <col min="2307" max="2307" width="32.125" style="388" customWidth="1"/>
    <col min="2308" max="2308" width="15.5" style="388" customWidth="1"/>
    <col min="2309" max="2309" width="12.25" style="388" customWidth="1"/>
    <col min="2310" max="2558" width="9" style="388"/>
    <col min="2559" max="2559" width="4.875" style="388" customWidth="1"/>
    <col min="2560" max="2560" width="30.625" style="388" customWidth="1"/>
    <col min="2561" max="2561" width="17" style="388" customWidth="1"/>
    <col min="2562" max="2562" width="13.5" style="388" customWidth="1"/>
    <col min="2563" max="2563" width="32.125" style="388" customWidth="1"/>
    <col min="2564" max="2564" width="15.5" style="388" customWidth="1"/>
    <col min="2565" max="2565" width="12.25" style="388" customWidth="1"/>
    <col min="2566" max="2814" width="9" style="388"/>
    <col min="2815" max="2815" width="4.875" style="388" customWidth="1"/>
    <col min="2816" max="2816" width="30.625" style="388" customWidth="1"/>
    <col min="2817" max="2817" width="17" style="388" customWidth="1"/>
    <col min="2818" max="2818" width="13.5" style="388" customWidth="1"/>
    <col min="2819" max="2819" width="32.125" style="388" customWidth="1"/>
    <col min="2820" max="2820" width="15.5" style="388" customWidth="1"/>
    <col min="2821" max="2821" width="12.25" style="388" customWidth="1"/>
    <col min="2822" max="3070" width="9" style="388"/>
    <col min="3071" max="3071" width="4.875" style="388" customWidth="1"/>
    <col min="3072" max="3072" width="30.625" style="388" customWidth="1"/>
    <col min="3073" max="3073" width="17" style="388" customWidth="1"/>
    <col min="3074" max="3074" width="13.5" style="388" customWidth="1"/>
    <col min="3075" max="3075" width="32.125" style="388" customWidth="1"/>
    <col min="3076" max="3076" width="15.5" style="388" customWidth="1"/>
    <col min="3077" max="3077" width="12.25" style="388" customWidth="1"/>
    <col min="3078" max="3326" width="9" style="388"/>
    <col min="3327" max="3327" width="4.875" style="388" customWidth="1"/>
    <col min="3328" max="3328" width="30.625" style="388" customWidth="1"/>
    <col min="3329" max="3329" width="17" style="388" customWidth="1"/>
    <col min="3330" max="3330" width="13.5" style="388" customWidth="1"/>
    <col min="3331" max="3331" width="32.125" style="388" customWidth="1"/>
    <col min="3332" max="3332" width="15.5" style="388" customWidth="1"/>
    <col min="3333" max="3333" width="12.25" style="388" customWidth="1"/>
    <col min="3334" max="3582" width="9" style="388"/>
    <col min="3583" max="3583" width="4.875" style="388" customWidth="1"/>
    <col min="3584" max="3584" width="30.625" style="388" customWidth="1"/>
    <col min="3585" max="3585" width="17" style="388" customWidth="1"/>
    <col min="3586" max="3586" width="13.5" style="388" customWidth="1"/>
    <col min="3587" max="3587" width="32.125" style="388" customWidth="1"/>
    <col min="3588" max="3588" width="15.5" style="388" customWidth="1"/>
    <col min="3589" max="3589" width="12.25" style="388" customWidth="1"/>
    <col min="3590" max="3838" width="9" style="388"/>
    <col min="3839" max="3839" width="4.875" style="388" customWidth="1"/>
    <col min="3840" max="3840" width="30.625" style="388" customWidth="1"/>
    <col min="3841" max="3841" width="17" style="388" customWidth="1"/>
    <col min="3842" max="3842" width="13.5" style="388" customWidth="1"/>
    <col min="3843" max="3843" width="32.125" style="388" customWidth="1"/>
    <col min="3844" max="3844" width="15.5" style="388" customWidth="1"/>
    <col min="3845" max="3845" width="12.25" style="388" customWidth="1"/>
    <col min="3846" max="4094" width="9" style="388"/>
    <col min="4095" max="4095" width="4.875" style="388" customWidth="1"/>
    <col min="4096" max="4096" width="30.625" style="388" customWidth="1"/>
    <col min="4097" max="4097" width="17" style="388" customWidth="1"/>
    <col min="4098" max="4098" width="13.5" style="388" customWidth="1"/>
    <col min="4099" max="4099" width="32.125" style="388" customWidth="1"/>
    <col min="4100" max="4100" width="15.5" style="388" customWidth="1"/>
    <col min="4101" max="4101" width="12.25" style="388" customWidth="1"/>
    <col min="4102" max="4350" width="9" style="388"/>
    <col min="4351" max="4351" width="4.875" style="388" customWidth="1"/>
    <col min="4352" max="4352" width="30.625" style="388" customWidth="1"/>
    <col min="4353" max="4353" width="17" style="388" customWidth="1"/>
    <col min="4354" max="4354" width="13.5" style="388" customWidth="1"/>
    <col min="4355" max="4355" width="32.125" style="388" customWidth="1"/>
    <col min="4356" max="4356" width="15.5" style="388" customWidth="1"/>
    <col min="4357" max="4357" width="12.25" style="388" customWidth="1"/>
    <col min="4358" max="4606" width="9" style="388"/>
    <col min="4607" max="4607" width="4.875" style="388" customWidth="1"/>
    <col min="4608" max="4608" width="30.625" style="388" customWidth="1"/>
    <col min="4609" max="4609" width="17" style="388" customWidth="1"/>
    <col min="4610" max="4610" width="13.5" style="388" customWidth="1"/>
    <col min="4611" max="4611" width="32.125" style="388" customWidth="1"/>
    <col min="4612" max="4612" width="15.5" style="388" customWidth="1"/>
    <col min="4613" max="4613" width="12.25" style="388" customWidth="1"/>
    <col min="4614" max="4862" width="9" style="388"/>
    <col min="4863" max="4863" width="4.875" style="388" customWidth="1"/>
    <col min="4864" max="4864" width="30.625" style="388" customWidth="1"/>
    <col min="4865" max="4865" width="17" style="388" customWidth="1"/>
    <col min="4866" max="4866" width="13.5" style="388" customWidth="1"/>
    <col min="4867" max="4867" width="32.125" style="388" customWidth="1"/>
    <col min="4868" max="4868" width="15.5" style="388" customWidth="1"/>
    <col min="4869" max="4869" width="12.25" style="388" customWidth="1"/>
    <col min="4870" max="5118" width="9" style="388"/>
    <col min="5119" max="5119" width="4.875" style="388" customWidth="1"/>
    <col min="5120" max="5120" width="30.625" style="388" customWidth="1"/>
    <col min="5121" max="5121" width="17" style="388" customWidth="1"/>
    <col min="5122" max="5122" width="13.5" style="388" customWidth="1"/>
    <col min="5123" max="5123" width="32.125" style="388" customWidth="1"/>
    <col min="5124" max="5124" width="15.5" style="388" customWidth="1"/>
    <col min="5125" max="5125" width="12.25" style="388" customWidth="1"/>
    <col min="5126" max="5374" width="9" style="388"/>
    <col min="5375" max="5375" width="4.875" style="388" customWidth="1"/>
    <col min="5376" max="5376" width="30.625" style="388" customWidth="1"/>
    <col min="5377" max="5377" width="17" style="388" customWidth="1"/>
    <col min="5378" max="5378" width="13.5" style="388" customWidth="1"/>
    <col min="5379" max="5379" width="32.125" style="388" customWidth="1"/>
    <col min="5380" max="5380" width="15.5" style="388" customWidth="1"/>
    <col min="5381" max="5381" width="12.25" style="388" customWidth="1"/>
    <col min="5382" max="5630" width="9" style="388"/>
    <col min="5631" max="5631" width="4.875" style="388" customWidth="1"/>
    <col min="5632" max="5632" width="30.625" style="388" customWidth="1"/>
    <col min="5633" max="5633" width="17" style="388" customWidth="1"/>
    <col min="5634" max="5634" width="13.5" style="388" customWidth="1"/>
    <col min="5635" max="5635" width="32.125" style="388" customWidth="1"/>
    <col min="5636" max="5636" width="15.5" style="388" customWidth="1"/>
    <col min="5637" max="5637" width="12.25" style="388" customWidth="1"/>
    <col min="5638" max="5886" width="9" style="388"/>
    <col min="5887" max="5887" width="4.875" style="388" customWidth="1"/>
    <col min="5888" max="5888" width="30.625" style="388" customWidth="1"/>
    <col min="5889" max="5889" width="17" style="388" customWidth="1"/>
    <col min="5890" max="5890" width="13.5" style="388" customWidth="1"/>
    <col min="5891" max="5891" width="32.125" style="388" customWidth="1"/>
    <col min="5892" max="5892" width="15.5" style="388" customWidth="1"/>
    <col min="5893" max="5893" width="12.25" style="388" customWidth="1"/>
    <col min="5894" max="6142" width="9" style="388"/>
    <col min="6143" max="6143" width="4.875" style="388" customWidth="1"/>
    <col min="6144" max="6144" width="30.625" style="388" customWidth="1"/>
    <col min="6145" max="6145" width="17" style="388" customWidth="1"/>
    <col min="6146" max="6146" width="13.5" style="388" customWidth="1"/>
    <col min="6147" max="6147" width="32.125" style="388" customWidth="1"/>
    <col min="6148" max="6148" width="15.5" style="388" customWidth="1"/>
    <col min="6149" max="6149" width="12.25" style="388" customWidth="1"/>
    <col min="6150" max="6398" width="9" style="388"/>
    <col min="6399" max="6399" width="4.875" style="388" customWidth="1"/>
    <col min="6400" max="6400" width="30.625" style="388" customWidth="1"/>
    <col min="6401" max="6401" width="17" style="388" customWidth="1"/>
    <col min="6402" max="6402" width="13.5" style="388" customWidth="1"/>
    <col min="6403" max="6403" width="32.125" style="388" customWidth="1"/>
    <col min="6404" max="6404" width="15.5" style="388" customWidth="1"/>
    <col min="6405" max="6405" width="12.25" style="388" customWidth="1"/>
    <col min="6406" max="6654" width="9" style="388"/>
    <col min="6655" max="6655" width="4.875" style="388" customWidth="1"/>
    <col min="6656" max="6656" width="30.625" style="388" customWidth="1"/>
    <col min="6657" max="6657" width="17" style="388" customWidth="1"/>
    <col min="6658" max="6658" width="13.5" style="388" customWidth="1"/>
    <col min="6659" max="6659" width="32.125" style="388" customWidth="1"/>
    <col min="6660" max="6660" width="15.5" style="388" customWidth="1"/>
    <col min="6661" max="6661" width="12.25" style="388" customWidth="1"/>
    <col min="6662" max="6910" width="9" style="388"/>
    <col min="6911" max="6911" width="4.875" style="388" customWidth="1"/>
    <col min="6912" max="6912" width="30.625" style="388" customWidth="1"/>
    <col min="6913" max="6913" width="17" style="388" customWidth="1"/>
    <col min="6914" max="6914" width="13.5" style="388" customWidth="1"/>
    <col min="6915" max="6915" width="32.125" style="388" customWidth="1"/>
    <col min="6916" max="6916" width="15.5" style="388" customWidth="1"/>
    <col min="6917" max="6917" width="12.25" style="388" customWidth="1"/>
    <col min="6918" max="7166" width="9" style="388"/>
    <col min="7167" max="7167" width="4.875" style="388" customWidth="1"/>
    <col min="7168" max="7168" width="30.625" style="388" customWidth="1"/>
    <col min="7169" max="7169" width="17" style="388" customWidth="1"/>
    <col min="7170" max="7170" width="13.5" style="388" customWidth="1"/>
    <col min="7171" max="7171" width="32.125" style="388" customWidth="1"/>
    <col min="7172" max="7172" width="15.5" style="388" customWidth="1"/>
    <col min="7173" max="7173" width="12.25" style="388" customWidth="1"/>
    <col min="7174" max="7422" width="9" style="388"/>
    <col min="7423" max="7423" width="4.875" style="388" customWidth="1"/>
    <col min="7424" max="7424" width="30.625" style="388" customWidth="1"/>
    <col min="7425" max="7425" width="17" style="388" customWidth="1"/>
    <col min="7426" max="7426" width="13.5" style="388" customWidth="1"/>
    <col min="7427" max="7427" width="32.125" style="388" customWidth="1"/>
    <col min="7428" max="7428" width="15.5" style="388" customWidth="1"/>
    <col min="7429" max="7429" width="12.25" style="388" customWidth="1"/>
    <col min="7430" max="7678" width="9" style="388"/>
    <col min="7679" max="7679" width="4.875" style="388" customWidth="1"/>
    <col min="7680" max="7680" width="30.625" style="388" customWidth="1"/>
    <col min="7681" max="7681" width="17" style="388" customWidth="1"/>
    <col min="7682" max="7682" width="13.5" style="388" customWidth="1"/>
    <col min="7683" max="7683" width="32.125" style="388" customWidth="1"/>
    <col min="7684" max="7684" width="15.5" style="388" customWidth="1"/>
    <col min="7685" max="7685" width="12.25" style="388" customWidth="1"/>
    <col min="7686" max="7934" width="9" style="388"/>
    <col min="7935" max="7935" width="4.875" style="388" customWidth="1"/>
    <col min="7936" max="7936" width="30.625" style="388" customWidth="1"/>
    <col min="7937" max="7937" width="17" style="388" customWidth="1"/>
    <col min="7938" max="7938" width="13.5" style="388" customWidth="1"/>
    <col min="7939" max="7939" width="32.125" style="388" customWidth="1"/>
    <col min="7940" max="7940" width="15.5" style="388" customWidth="1"/>
    <col min="7941" max="7941" width="12.25" style="388" customWidth="1"/>
    <col min="7942" max="8190" width="9" style="388"/>
    <col min="8191" max="8191" width="4.875" style="388" customWidth="1"/>
    <col min="8192" max="8192" width="30.625" style="388" customWidth="1"/>
    <col min="8193" max="8193" width="17" style="388" customWidth="1"/>
    <col min="8194" max="8194" width="13.5" style="388" customWidth="1"/>
    <col min="8195" max="8195" width="32.125" style="388" customWidth="1"/>
    <col min="8196" max="8196" width="15.5" style="388" customWidth="1"/>
    <col min="8197" max="8197" width="12.25" style="388" customWidth="1"/>
    <col min="8198" max="8446" width="9" style="388"/>
    <col min="8447" max="8447" width="4.875" style="388" customWidth="1"/>
    <col min="8448" max="8448" width="30.625" style="388" customWidth="1"/>
    <col min="8449" max="8449" width="17" style="388" customWidth="1"/>
    <col min="8450" max="8450" width="13.5" style="388" customWidth="1"/>
    <col min="8451" max="8451" width="32.125" style="388" customWidth="1"/>
    <col min="8452" max="8452" width="15.5" style="388" customWidth="1"/>
    <col min="8453" max="8453" width="12.25" style="388" customWidth="1"/>
    <col min="8454" max="8702" width="9" style="388"/>
    <col min="8703" max="8703" width="4.875" style="388" customWidth="1"/>
    <col min="8704" max="8704" width="30.625" style="388" customWidth="1"/>
    <col min="8705" max="8705" width="17" style="388" customWidth="1"/>
    <col min="8706" max="8706" width="13.5" style="388" customWidth="1"/>
    <col min="8707" max="8707" width="32.125" style="388" customWidth="1"/>
    <col min="8708" max="8708" width="15.5" style="388" customWidth="1"/>
    <col min="8709" max="8709" width="12.25" style="388" customWidth="1"/>
    <col min="8710" max="8958" width="9" style="388"/>
    <col min="8959" max="8959" width="4.875" style="388" customWidth="1"/>
    <col min="8960" max="8960" width="30.625" style="388" customWidth="1"/>
    <col min="8961" max="8961" width="17" style="388" customWidth="1"/>
    <col min="8962" max="8962" width="13.5" style="388" customWidth="1"/>
    <col min="8963" max="8963" width="32.125" style="388" customWidth="1"/>
    <col min="8964" max="8964" width="15.5" style="388" customWidth="1"/>
    <col min="8965" max="8965" width="12.25" style="388" customWidth="1"/>
    <col min="8966" max="9214" width="9" style="388"/>
    <col min="9215" max="9215" width="4.875" style="388" customWidth="1"/>
    <col min="9216" max="9216" width="30.625" style="388" customWidth="1"/>
    <col min="9217" max="9217" width="17" style="388" customWidth="1"/>
    <col min="9218" max="9218" width="13.5" style="388" customWidth="1"/>
    <col min="9219" max="9219" width="32.125" style="388" customWidth="1"/>
    <col min="9220" max="9220" width="15.5" style="388" customWidth="1"/>
    <col min="9221" max="9221" width="12.25" style="388" customWidth="1"/>
    <col min="9222" max="9470" width="9" style="388"/>
    <col min="9471" max="9471" width="4.875" style="388" customWidth="1"/>
    <col min="9472" max="9472" width="30.625" style="388" customWidth="1"/>
    <col min="9473" max="9473" width="17" style="388" customWidth="1"/>
    <col min="9474" max="9474" width="13.5" style="388" customWidth="1"/>
    <col min="9475" max="9475" width="32.125" style="388" customWidth="1"/>
    <col min="9476" max="9476" width="15.5" style="388" customWidth="1"/>
    <col min="9477" max="9477" width="12.25" style="388" customWidth="1"/>
    <col min="9478" max="9726" width="9" style="388"/>
    <col min="9727" max="9727" width="4.875" style="388" customWidth="1"/>
    <col min="9728" max="9728" width="30.625" style="388" customWidth="1"/>
    <col min="9729" max="9729" width="17" style="388" customWidth="1"/>
    <col min="9730" max="9730" width="13.5" style="388" customWidth="1"/>
    <col min="9731" max="9731" width="32.125" style="388" customWidth="1"/>
    <col min="9732" max="9732" width="15.5" style="388" customWidth="1"/>
    <col min="9733" max="9733" width="12.25" style="388" customWidth="1"/>
    <col min="9734" max="9982" width="9" style="388"/>
    <col min="9983" max="9983" width="4.875" style="388" customWidth="1"/>
    <col min="9984" max="9984" width="30.625" style="388" customWidth="1"/>
    <col min="9985" max="9985" width="17" style="388" customWidth="1"/>
    <col min="9986" max="9986" width="13.5" style="388" customWidth="1"/>
    <col min="9987" max="9987" width="32.125" style="388" customWidth="1"/>
    <col min="9988" max="9988" width="15.5" style="388" customWidth="1"/>
    <col min="9989" max="9989" width="12.25" style="388" customWidth="1"/>
    <col min="9990" max="10238" width="9" style="388"/>
    <col min="10239" max="10239" width="4.875" style="388" customWidth="1"/>
    <col min="10240" max="10240" width="30.625" style="388" customWidth="1"/>
    <col min="10241" max="10241" width="17" style="388" customWidth="1"/>
    <col min="10242" max="10242" width="13.5" style="388" customWidth="1"/>
    <col min="10243" max="10243" width="32.125" style="388" customWidth="1"/>
    <col min="10244" max="10244" width="15.5" style="388" customWidth="1"/>
    <col min="10245" max="10245" width="12.25" style="388" customWidth="1"/>
    <col min="10246" max="10494" width="9" style="388"/>
    <col min="10495" max="10495" width="4.875" style="388" customWidth="1"/>
    <col min="10496" max="10496" width="30.625" style="388" customWidth="1"/>
    <col min="10497" max="10497" width="17" style="388" customWidth="1"/>
    <col min="10498" max="10498" width="13.5" style="388" customWidth="1"/>
    <col min="10499" max="10499" width="32.125" style="388" customWidth="1"/>
    <col min="10500" max="10500" width="15.5" style="388" customWidth="1"/>
    <col min="10501" max="10501" width="12.25" style="388" customWidth="1"/>
    <col min="10502" max="10750" width="9" style="388"/>
    <col min="10751" max="10751" width="4.875" style="388" customWidth="1"/>
    <col min="10752" max="10752" width="30.625" style="388" customWidth="1"/>
    <col min="10753" max="10753" width="17" style="388" customWidth="1"/>
    <col min="10754" max="10754" width="13.5" style="388" customWidth="1"/>
    <col min="10755" max="10755" width="32.125" style="388" customWidth="1"/>
    <col min="10756" max="10756" width="15.5" style="388" customWidth="1"/>
    <col min="10757" max="10757" width="12.25" style="388" customWidth="1"/>
    <col min="10758" max="11006" width="9" style="388"/>
    <col min="11007" max="11007" width="4.875" style="388" customWidth="1"/>
    <col min="11008" max="11008" width="30.625" style="388" customWidth="1"/>
    <col min="11009" max="11009" width="17" style="388" customWidth="1"/>
    <col min="11010" max="11010" width="13.5" style="388" customWidth="1"/>
    <col min="11011" max="11011" width="32.125" style="388" customWidth="1"/>
    <col min="11012" max="11012" width="15.5" style="388" customWidth="1"/>
    <col min="11013" max="11013" width="12.25" style="388" customWidth="1"/>
    <col min="11014" max="11262" width="9" style="388"/>
    <col min="11263" max="11263" width="4.875" style="388" customWidth="1"/>
    <col min="11264" max="11264" width="30.625" style="388" customWidth="1"/>
    <col min="11265" max="11265" width="17" style="388" customWidth="1"/>
    <col min="11266" max="11266" width="13.5" style="388" customWidth="1"/>
    <col min="11267" max="11267" width="32.125" style="388" customWidth="1"/>
    <col min="11268" max="11268" width="15.5" style="388" customWidth="1"/>
    <col min="11269" max="11269" width="12.25" style="388" customWidth="1"/>
    <col min="11270" max="11518" width="9" style="388"/>
    <col min="11519" max="11519" width="4.875" style="388" customWidth="1"/>
    <col min="11520" max="11520" width="30.625" style="388" customWidth="1"/>
    <col min="11521" max="11521" width="17" style="388" customWidth="1"/>
    <col min="11522" max="11522" width="13.5" style="388" customWidth="1"/>
    <col min="11523" max="11523" width="32.125" style="388" customWidth="1"/>
    <col min="11524" max="11524" width="15.5" style="388" customWidth="1"/>
    <col min="11525" max="11525" width="12.25" style="388" customWidth="1"/>
    <col min="11526" max="11774" width="9" style="388"/>
    <col min="11775" max="11775" width="4.875" style="388" customWidth="1"/>
    <col min="11776" max="11776" width="30.625" style="388" customWidth="1"/>
    <col min="11777" max="11777" width="17" style="388" customWidth="1"/>
    <col min="11778" max="11778" width="13.5" style="388" customWidth="1"/>
    <col min="11779" max="11779" width="32.125" style="388" customWidth="1"/>
    <col min="11780" max="11780" width="15.5" style="388" customWidth="1"/>
    <col min="11781" max="11781" width="12.25" style="388" customWidth="1"/>
    <col min="11782" max="12030" width="9" style="388"/>
    <col min="12031" max="12031" width="4.875" style="388" customWidth="1"/>
    <col min="12032" max="12032" width="30.625" style="388" customWidth="1"/>
    <col min="12033" max="12033" width="17" style="388" customWidth="1"/>
    <col min="12034" max="12034" width="13.5" style="388" customWidth="1"/>
    <col min="12035" max="12035" width="32.125" style="388" customWidth="1"/>
    <col min="12036" max="12036" width="15.5" style="388" customWidth="1"/>
    <col min="12037" max="12037" width="12.25" style="388" customWidth="1"/>
    <col min="12038" max="12286" width="9" style="388"/>
    <col min="12287" max="12287" width="4.875" style="388" customWidth="1"/>
    <col min="12288" max="12288" width="30.625" style="388" customWidth="1"/>
    <col min="12289" max="12289" width="17" style="388" customWidth="1"/>
    <col min="12290" max="12290" width="13.5" style="388" customWidth="1"/>
    <col min="12291" max="12291" width="32.125" style="388" customWidth="1"/>
    <col min="12292" max="12292" width="15.5" style="388" customWidth="1"/>
    <col min="12293" max="12293" width="12.25" style="388" customWidth="1"/>
    <col min="12294" max="12542" width="9" style="388"/>
    <col min="12543" max="12543" width="4.875" style="388" customWidth="1"/>
    <col min="12544" max="12544" width="30.625" style="388" customWidth="1"/>
    <col min="12545" max="12545" width="17" style="388" customWidth="1"/>
    <col min="12546" max="12546" width="13.5" style="388" customWidth="1"/>
    <col min="12547" max="12547" width="32.125" style="388" customWidth="1"/>
    <col min="12548" max="12548" width="15.5" style="388" customWidth="1"/>
    <col min="12549" max="12549" width="12.25" style="388" customWidth="1"/>
    <col min="12550" max="12798" width="9" style="388"/>
    <col min="12799" max="12799" width="4.875" style="388" customWidth="1"/>
    <col min="12800" max="12800" width="30.625" style="388" customWidth="1"/>
    <col min="12801" max="12801" width="17" style="388" customWidth="1"/>
    <col min="12802" max="12802" width="13.5" style="388" customWidth="1"/>
    <col min="12803" max="12803" width="32.125" style="388" customWidth="1"/>
    <col min="12804" max="12804" width="15.5" style="388" customWidth="1"/>
    <col min="12805" max="12805" width="12.25" style="388" customWidth="1"/>
    <col min="12806" max="13054" width="9" style="388"/>
    <col min="13055" max="13055" width="4.875" style="388" customWidth="1"/>
    <col min="13056" max="13056" width="30.625" style="388" customWidth="1"/>
    <col min="13057" max="13057" width="17" style="388" customWidth="1"/>
    <col min="13058" max="13058" width="13.5" style="388" customWidth="1"/>
    <col min="13059" max="13059" width="32.125" style="388" customWidth="1"/>
    <col min="13060" max="13060" width="15.5" style="388" customWidth="1"/>
    <col min="13061" max="13061" width="12.25" style="388" customWidth="1"/>
    <col min="13062" max="13310" width="9" style="388"/>
    <col min="13311" max="13311" width="4.875" style="388" customWidth="1"/>
    <col min="13312" max="13312" width="30.625" style="388" customWidth="1"/>
    <col min="13313" max="13313" width="17" style="388" customWidth="1"/>
    <col min="13314" max="13314" width="13.5" style="388" customWidth="1"/>
    <col min="13315" max="13315" width="32.125" style="388" customWidth="1"/>
    <col min="13316" max="13316" width="15.5" style="388" customWidth="1"/>
    <col min="13317" max="13317" width="12.25" style="388" customWidth="1"/>
    <col min="13318" max="13566" width="9" style="388"/>
    <col min="13567" max="13567" width="4.875" style="388" customWidth="1"/>
    <col min="13568" max="13568" width="30.625" style="388" customWidth="1"/>
    <col min="13569" max="13569" width="17" style="388" customWidth="1"/>
    <col min="13570" max="13570" width="13.5" style="388" customWidth="1"/>
    <col min="13571" max="13571" width="32.125" style="388" customWidth="1"/>
    <col min="13572" max="13572" width="15.5" style="388" customWidth="1"/>
    <col min="13573" max="13573" width="12.25" style="388" customWidth="1"/>
    <col min="13574" max="13822" width="9" style="388"/>
    <col min="13823" max="13823" width="4.875" style="388" customWidth="1"/>
    <col min="13824" max="13824" width="30.625" style="388" customWidth="1"/>
    <col min="13825" max="13825" width="17" style="388" customWidth="1"/>
    <col min="13826" max="13826" width="13.5" style="388" customWidth="1"/>
    <col min="13827" max="13827" width="32.125" style="388" customWidth="1"/>
    <col min="13828" max="13828" width="15.5" style="388" customWidth="1"/>
    <col min="13829" max="13829" width="12.25" style="388" customWidth="1"/>
    <col min="13830" max="14078" width="9" style="388"/>
    <col min="14079" max="14079" width="4.875" style="388" customWidth="1"/>
    <col min="14080" max="14080" width="30.625" style="388" customWidth="1"/>
    <col min="14081" max="14081" width="17" style="388" customWidth="1"/>
    <col min="14082" max="14082" width="13.5" style="388" customWidth="1"/>
    <col min="14083" max="14083" width="32.125" style="388" customWidth="1"/>
    <col min="14084" max="14084" width="15.5" style="388" customWidth="1"/>
    <col min="14085" max="14085" width="12.25" style="388" customWidth="1"/>
    <col min="14086" max="14334" width="9" style="388"/>
    <col min="14335" max="14335" width="4.875" style="388" customWidth="1"/>
    <col min="14336" max="14336" width="30.625" style="388" customWidth="1"/>
    <col min="14337" max="14337" width="17" style="388" customWidth="1"/>
    <col min="14338" max="14338" width="13.5" style="388" customWidth="1"/>
    <col min="14339" max="14339" width="32.125" style="388" customWidth="1"/>
    <col min="14340" max="14340" width="15.5" style="388" customWidth="1"/>
    <col min="14341" max="14341" width="12.25" style="388" customWidth="1"/>
    <col min="14342" max="14590" width="9" style="388"/>
    <col min="14591" max="14591" width="4.875" style="388" customWidth="1"/>
    <col min="14592" max="14592" width="30.625" style="388" customWidth="1"/>
    <col min="14593" max="14593" width="17" style="388" customWidth="1"/>
    <col min="14594" max="14594" width="13.5" style="388" customWidth="1"/>
    <col min="14595" max="14595" width="32.125" style="388" customWidth="1"/>
    <col min="14596" max="14596" width="15.5" style="388" customWidth="1"/>
    <col min="14597" max="14597" width="12.25" style="388" customWidth="1"/>
    <col min="14598" max="14846" width="9" style="388"/>
    <col min="14847" max="14847" width="4.875" style="388" customWidth="1"/>
    <col min="14848" max="14848" width="30.625" style="388" customWidth="1"/>
    <col min="14849" max="14849" width="17" style="388" customWidth="1"/>
    <col min="14850" max="14850" width="13.5" style="388" customWidth="1"/>
    <col min="14851" max="14851" width="32.125" style="388" customWidth="1"/>
    <col min="14852" max="14852" width="15.5" style="388" customWidth="1"/>
    <col min="14853" max="14853" width="12.25" style="388" customWidth="1"/>
    <col min="14854" max="15102" width="9" style="388"/>
    <col min="15103" max="15103" width="4.875" style="388" customWidth="1"/>
    <col min="15104" max="15104" width="30.625" style="388" customWidth="1"/>
    <col min="15105" max="15105" width="17" style="388" customWidth="1"/>
    <col min="15106" max="15106" width="13.5" style="388" customWidth="1"/>
    <col min="15107" max="15107" width="32.125" style="388" customWidth="1"/>
    <col min="15108" max="15108" width="15.5" style="388" customWidth="1"/>
    <col min="15109" max="15109" width="12.25" style="388" customWidth="1"/>
    <col min="15110" max="15358" width="9" style="388"/>
    <col min="15359" max="15359" width="4.875" style="388" customWidth="1"/>
    <col min="15360" max="15360" width="30.625" style="388" customWidth="1"/>
    <col min="15361" max="15361" width="17" style="388" customWidth="1"/>
    <col min="15362" max="15362" width="13.5" style="388" customWidth="1"/>
    <col min="15363" max="15363" width="32.125" style="388" customWidth="1"/>
    <col min="15364" max="15364" width="15.5" style="388" customWidth="1"/>
    <col min="15365" max="15365" width="12.25" style="388" customWidth="1"/>
    <col min="15366" max="15614" width="9" style="388"/>
    <col min="15615" max="15615" width="4.875" style="388" customWidth="1"/>
    <col min="15616" max="15616" width="30.625" style="388" customWidth="1"/>
    <col min="15617" max="15617" width="17" style="388" customWidth="1"/>
    <col min="15618" max="15618" width="13.5" style="388" customWidth="1"/>
    <col min="15619" max="15619" width="32.125" style="388" customWidth="1"/>
    <col min="15620" max="15620" width="15.5" style="388" customWidth="1"/>
    <col min="15621" max="15621" width="12.25" style="388" customWidth="1"/>
    <col min="15622" max="15870" width="9" style="388"/>
    <col min="15871" max="15871" width="4.875" style="388" customWidth="1"/>
    <col min="15872" max="15872" width="30.625" style="388" customWidth="1"/>
    <col min="15873" max="15873" width="17" style="388" customWidth="1"/>
    <col min="15874" max="15874" width="13.5" style="388" customWidth="1"/>
    <col min="15875" max="15875" width="32.125" style="388" customWidth="1"/>
    <col min="15876" max="15876" width="15.5" style="388" customWidth="1"/>
    <col min="15877" max="15877" width="12.25" style="388" customWidth="1"/>
    <col min="15878" max="16126" width="9" style="388"/>
    <col min="16127" max="16127" width="4.875" style="388" customWidth="1"/>
    <col min="16128" max="16128" width="30.625" style="388" customWidth="1"/>
    <col min="16129" max="16129" width="17" style="388" customWidth="1"/>
    <col min="16130" max="16130" width="13.5" style="388" customWidth="1"/>
    <col min="16131" max="16131" width="32.125" style="388" customWidth="1"/>
    <col min="16132" max="16132" width="15.5" style="388" customWidth="1"/>
    <col min="16133" max="16133" width="12.25" style="388" customWidth="1"/>
    <col min="16134" max="16383" width="9" style="388"/>
    <col min="16384" max="16384" width="9" style="388" customWidth="1"/>
  </cols>
  <sheetData>
    <row r="1" spans="1:15" ht="18">
      <c r="B1" s="472" t="s">
        <v>78</v>
      </c>
      <c r="C1" s="472"/>
      <c r="D1" s="472"/>
      <c r="E1" s="472"/>
      <c r="F1" s="472"/>
      <c r="G1" s="472"/>
      <c r="H1" s="472"/>
      <c r="I1" s="472"/>
      <c r="J1" s="472"/>
      <c r="K1" s="472"/>
      <c r="L1" s="472"/>
      <c r="M1" s="472"/>
      <c r="N1" s="472"/>
      <c r="O1" s="472"/>
    </row>
    <row r="2" spans="1:15" ht="24.75">
      <c r="B2" s="473" t="s">
        <v>79</v>
      </c>
      <c r="C2" s="473"/>
      <c r="D2" s="473"/>
      <c r="E2" s="473"/>
      <c r="F2" s="473"/>
      <c r="G2" s="473"/>
      <c r="H2" s="473"/>
      <c r="I2" s="473"/>
      <c r="J2" s="473"/>
      <c r="K2" s="473"/>
      <c r="L2" s="473"/>
      <c r="M2" s="473"/>
      <c r="N2" s="473"/>
      <c r="O2" s="473"/>
    </row>
    <row r="3" spans="1:15" ht="22.5">
      <c r="B3" s="389"/>
      <c r="C3" s="389"/>
      <c r="D3" s="389"/>
      <c r="E3" s="389"/>
      <c r="F3" s="389"/>
      <c r="G3" s="389"/>
      <c r="H3" s="389"/>
      <c r="I3" s="389"/>
      <c r="J3" s="389"/>
      <c r="K3" s="389"/>
      <c r="L3" s="389"/>
      <c r="M3" s="389"/>
      <c r="N3" s="389"/>
      <c r="O3" s="411" t="s">
        <v>2</v>
      </c>
    </row>
    <row r="4" spans="1:15" s="385" customFormat="1" ht="47.25">
      <c r="B4" s="245" t="s">
        <v>3</v>
      </c>
      <c r="C4" s="246" t="s">
        <v>80</v>
      </c>
      <c r="D4" s="246" t="s">
        <v>81</v>
      </c>
      <c r="E4" s="246" t="s">
        <v>82</v>
      </c>
      <c r="F4" s="246" t="s">
        <v>4</v>
      </c>
      <c r="G4" s="246" t="s">
        <v>83</v>
      </c>
      <c r="H4" s="247" t="s">
        <v>84</v>
      </c>
      <c r="I4" s="245" t="s">
        <v>5</v>
      </c>
      <c r="J4" s="246" t="s">
        <v>80</v>
      </c>
      <c r="K4" s="246" t="s">
        <v>81</v>
      </c>
      <c r="L4" s="246" t="s">
        <v>82</v>
      </c>
      <c r="M4" s="246" t="s">
        <v>4</v>
      </c>
      <c r="N4" s="246" t="s">
        <v>83</v>
      </c>
      <c r="O4" s="247" t="s">
        <v>84</v>
      </c>
    </row>
    <row r="5" spans="1:15" s="386" customFormat="1" ht="18.600000000000001" customHeight="1">
      <c r="B5" s="390" t="s">
        <v>6</v>
      </c>
      <c r="C5" s="391">
        <f>C6+C31</f>
        <v>851489</v>
      </c>
      <c r="D5" s="391">
        <f t="shared" ref="D5:F5" si="0">D6+D31</f>
        <v>903292</v>
      </c>
      <c r="E5" s="391">
        <f t="shared" si="0"/>
        <v>988005</v>
      </c>
      <c r="F5" s="391">
        <f t="shared" si="0"/>
        <v>1003909</v>
      </c>
      <c r="G5" s="392">
        <f t="shared" ref="G5:G10" si="1">F5/E5</f>
        <v>1.0160970845289246</v>
      </c>
      <c r="H5" s="392"/>
      <c r="I5" s="390" t="s">
        <v>6</v>
      </c>
      <c r="J5" s="391">
        <f t="shared" ref="J5:M5" si="2">SUM(J6,J32,J39)</f>
        <v>851489</v>
      </c>
      <c r="K5" s="391">
        <f t="shared" si="2"/>
        <v>903292</v>
      </c>
      <c r="L5" s="391">
        <f t="shared" si="2"/>
        <v>988005</v>
      </c>
      <c r="M5" s="391">
        <f t="shared" si="2"/>
        <v>1003909</v>
      </c>
      <c r="N5" s="334">
        <f>M5/L5</f>
        <v>1.0160970845289246</v>
      </c>
      <c r="O5" s="334"/>
    </row>
    <row r="6" spans="1:15" s="386" customFormat="1" ht="15.75">
      <c r="B6" s="393" t="s">
        <v>7</v>
      </c>
      <c r="C6" s="391">
        <f>SUM(C7,C19)</f>
        <v>425000</v>
      </c>
      <c r="D6" s="391">
        <f>SUM(D7,D19)</f>
        <v>425000</v>
      </c>
      <c r="E6" s="391">
        <f>SUM(E7,E19)</f>
        <v>425000</v>
      </c>
      <c r="F6" s="391">
        <f>SUM(F7,F19)</f>
        <v>440904</v>
      </c>
      <c r="G6" s="392">
        <f t="shared" si="1"/>
        <v>1.0374211764705883</v>
      </c>
      <c r="H6" s="392">
        <f>'02-2020总收'!F5</f>
        <v>5.2181425073621002E-2</v>
      </c>
      <c r="I6" s="393" t="s">
        <v>8</v>
      </c>
      <c r="J6" s="405">
        <f>SUM(J7:J31)</f>
        <v>719489</v>
      </c>
      <c r="K6" s="405">
        <f t="shared" ref="K6:M6" si="3">SUM(K7:K31)</f>
        <v>771292</v>
      </c>
      <c r="L6" s="405">
        <f t="shared" si="3"/>
        <v>847794</v>
      </c>
      <c r="M6" s="405">
        <f t="shared" si="3"/>
        <v>796108</v>
      </c>
      <c r="N6" s="334">
        <f t="shared" ref="N6" si="4">M6/L6</f>
        <v>0.93903471833959662</v>
      </c>
      <c r="O6" s="334">
        <f>'03-2020总支'!D5</f>
        <v>7.17821615559735E-2</v>
      </c>
    </row>
    <row r="7" spans="1:15" s="387" customFormat="1" ht="17.25">
      <c r="A7" s="394"/>
      <c r="B7" s="226" t="s">
        <v>85</v>
      </c>
      <c r="C7" s="395">
        <f>SUM(C8:C18)</f>
        <v>354500</v>
      </c>
      <c r="D7" s="395">
        <f>SUM(D8:D18)</f>
        <v>354500</v>
      </c>
      <c r="E7" s="395">
        <f>SUM(E8:E18)</f>
        <v>354500</v>
      </c>
      <c r="F7" s="395">
        <f>SUM(F8:F18)</f>
        <v>328850</v>
      </c>
      <c r="G7" s="396">
        <f t="shared" si="1"/>
        <v>0.92764456981664312</v>
      </c>
      <c r="H7" s="396">
        <f>'02-2020总收'!F6</f>
        <v>-3.8711695357695142E-2</v>
      </c>
      <c r="I7" s="227" t="s">
        <v>86</v>
      </c>
      <c r="J7" s="395">
        <v>59906</v>
      </c>
      <c r="K7" s="395">
        <v>60086</v>
      </c>
      <c r="L7" s="395">
        <v>82881</v>
      </c>
      <c r="M7" s="395">
        <f>'03-2020总支'!C6</f>
        <v>79926</v>
      </c>
      <c r="N7" s="412">
        <f t="shared" ref="N7:N31" si="5">M7/L7</f>
        <v>0.96434647265356355</v>
      </c>
      <c r="O7" s="412">
        <f>'03-2020总支'!D6</f>
        <v>0.31952057056065519</v>
      </c>
    </row>
    <row r="8" spans="1:15" s="387" customFormat="1" ht="17.25">
      <c r="A8" s="394"/>
      <c r="B8" s="226" t="s">
        <v>87</v>
      </c>
      <c r="C8" s="397">
        <v>115600</v>
      </c>
      <c r="D8" s="397">
        <v>115600</v>
      </c>
      <c r="E8" s="397">
        <v>115600</v>
      </c>
      <c r="F8" s="397">
        <f>'02-2020总收'!E7</f>
        <v>100633</v>
      </c>
      <c r="G8" s="398">
        <f t="shared" si="1"/>
        <v>0.87052768166089967</v>
      </c>
      <c r="H8" s="398">
        <f>'02-2020总收'!F7</f>
        <v>-8.3413030211948125E-2</v>
      </c>
      <c r="I8" s="227" t="s">
        <v>88</v>
      </c>
      <c r="J8" s="395"/>
      <c r="K8" s="395"/>
      <c r="L8" s="395">
        <v>0</v>
      </c>
      <c r="M8" s="395">
        <f>'03-2020总支'!C7</f>
        <v>0</v>
      </c>
      <c r="N8" s="412"/>
      <c r="O8" s="412"/>
    </row>
    <row r="9" spans="1:15" s="387" customFormat="1" ht="17.25">
      <c r="A9" s="394"/>
      <c r="B9" s="226" t="s">
        <v>89</v>
      </c>
      <c r="C9" s="395">
        <v>65900</v>
      </c>
      <c r="D9" s="395">
        <v>65900</v>
      </c>
      <c r="E9" s="395">
        <v>65900</v>
      </c>
      <c r="F9" s="395">
        <f>'02-2020总收'!E8</f>
        <v>59832</v>
      </c>
      <c r="G9" s="396">
        <f t="shared" si="1"/>
        <v>0.90792109256449161</v>
      </c>
      <c r="H9" s="396">
        <f>'02-2020总收'!F8</f>
        <v>-3.5356711003627583E-2</v>
      </c>
      <c r="I9" s="227" t="s">
        <v>90</v>
      </c>
      <c r="J9" s="395">
        <v>2985</v>
      </c>
      <c r="K9" s="395">
        <v>2985</v>
      </c>
      <c r="L9" s="395">
        <v>2961</v>
      </c>
      <c r="M9" s="395">
        <f>'03-2020总支'!C8</f>
        <v>2064</v>
      </c>
      <c r="N9" s="412">
        <f t="shared" si="5"/>
        <v>0.69706180344478219</v>
      </c>
      <c r="O9" s="412">
        <f>'03-2020总支'!D8</f>
        <v>0.24788391777509067</v>
      </c>
    </row>
    <row r="10" spans="1:15" s="387" customFormat="1" ht="17.25">
      <c r="A10" s="394"/>
      <c r="B10" s="226" t="s">
        <v>91</v>
      </c>
      <c r="C10" s="395">
        <v>28900</v>
      </c>
      <c r="D10" s="395">
        <v>28900</v>
      </c>
      <c r="E10" s="395">
        <v>28900</v>
      </c>
      <c r="F10" s="395">
        <f>'02-2020总收'!E9</f>
        <v>26554</v>
      </c>
      <c r="G10" s="396">
        <f t="shared" si="1"/>
        <v>0.91882352941176471</v>
      </c>
      <c r="H10" s="396">
        <f>'02-2020总收'!F9</f>
        <v>-3.9603602300264051E-2</v>
      </c>
      <c r="I10" s="227" t="s">
        <v>92</v>
      </c>
      <c r="J10" s="395">
        <v>102637</v>
      </c>
      <c r="K10" s="395">
        <v>105737</v>
      </c>
      <c r="L10" s="395">
        <v>95912</v>
      </c>
      <c r="M10" s="395">
        <f>'03-2020总支'!C9</f>
        <v>93665</v>
      </c>
      <c r="N10" s="412">
        <f t="shared" si="5"/>
        <v>0.97657227458503626</v>
      </c>
      <c r="O10" s="412">
        <f>'03-2020总支'!D9</f>
        <v>-6.8732724850364857E-2</v>
      </c>
    </row>
    <row r="11" spans="1:15" s="387" customFormat="1" ht="17.25">
      <c r="A11" s="394"/>
      <c r="B11" s="226" t="s">
        <v>93</v>
      </c>
      <c r="C11" s="395"/>
      <c r="D11" s="395"/>
      <c r="E11" s="395"/>
      <c r="F11" s="395">
        <f>'02-2020总收'!E10</f>
        <v>57</v>
      </c>
      <c r="G11" s="396"/>
      <c r="H11" s="396">
        <f>'02-2020总收'!F10</f>
        <v>0</v>
      </c>
      <c r="I11" s="227" t="s">
        <v>94</v>
      </c>
      <c r="J11" s="395">
        <v>139680</v>
      </c>
      <c r="K11" s="395">
        <v>146730</v>
      </c>
      <c r="L11" s="395">
        <v>140065</v>
      </c>
      <c r="M11" s="395">
        <f>'03-2020总支'!C10</f>
        <v>138740</v>
      </c>
      <c r="N11" s="412">
        <f t="shared" si="5"/>
        <v>0.99054010637918111</v>
      </c>
      <c r="O11" s="412">
        <f>'03-2020总支'!D10</f>
        <v>5.0622846541213962E-2</v>
      </c>
    </row>
    <row r="12" spans="1:15" s="387" customFormat="1" ht="17.25">
      <c r="A12" s="394"/>
      <c r="B12" s="226" t="s">
        <v>95</v>
      </c>
      <c r="C12" s="395">
        <v>19500</v>
      </c>
      <c r="D12" s="395">
        <v>19500</v>
      </c>
      <c r="E12" s="395">
        <v>19500</v>
      </c>
      <c r="F12" s="395">
        <f>'02-2020总收'!E11</f>
        <v>17109</v>
      </c>
      <c r="G12" s="396">
        <f t="shared" ref="G12:G15" si="6">F12/E12</f>
        <v>0.87738461538461543</v>
      </c>
      <c r="H12" s="396">
        <f>'02-2020总收'!F11</f>
        <v>-6.3085263676687986E-2</v>
      </c>
      <c r="I12" s="227" t="s">
        <v>96</v>
      </c>
      <c r="J12" s="395">
        <v>6525</v>
      </c>
      <c r="K12" s="395">
        <v>6525</v>
      </c>
      <c r="L12" s="395">
        <v>5672</v>
      </c>
      <c r="M12" s="395">
        <f>'03-2020总支'!C11</f>
        <v>5500</v>
      </c>
      <c r="N12" s="412">
        <f t="shared" si="5"/>
        <v>0.96967559943582515</v>
      </c>
      <c r="O12" s="412">
        <f>'03-2020总支'!D11</f>
        <v>1.4385835485060783E-2</v>
      </c>
    </row>
    <row r="13" spans="1:15" s="387" customFormat="1" ht="17.25">
      <c r="A13" s="394"/>
      <c r="B13" s="226" t="s">
        <v>97</v>
      </c>
      <c r="C13" s="395">
        <v>27000</v>
      </c>
      <c r="D13" s="395">
        <v>27000</v>
      </c>
      <c r="E13" s="395">
        <v>27000</v>
      </c>
      <c r="F13" s="395">
        <f>'02-2020总收'!E12</f>
        <v>22909</v>
      </c>
      <c r="G13" s="396">
        <f t="shared" si="6"/>
        <v>0.8484814814814815</v>
      </c>
      <c r="H13" s="396">
        <f>'02-2020总收'!F12</f>
        <v>-0.11022643414766764</v>
      </c>
      <c r="I13" s="227" t="s">
        <v>98</v>
      </c>
      <c r="J13" s="395">
        <v>8363</v>
      </c>
      <c r="K13" s="395">
        <v>8363</v>
      </c>
      <c r="L13" s="395">
        <v>10526</v>
      </c>
      <c r="M13" s="395">
        <f>'03-2020总支'!C12</f>
        <v>10242</v>
      </c>
      <c r="N13" s="412">
        <f t="shared" si="5"/>
        <v>0.97301919057571729</v>
      </c>
      <c r="O13" s="412">
        <f>'03-2020总支'!D12</f>
        <v>0.36142496344543407</v>
      </c>
    </row>
    <row r="14" spans="1:15" s="387" customFormat="1" ht="17.25">
      <c r="A14" s="394"/>
      <c r="B14" s="226" t="s">
        <v>99</v>
      </c>
      <c r="C14" s="395">
        <v>18600</v>
      </c>
      <c r="D14" s="395">
        <v>18600</v>
      </c>
      <c r="E14" s="395">
        <v>18600</v>
      </c>
      <c r="F14" s="395">
        <f>'02-2020总收'!E13</f>
        <v>15586</v>
      </c>
      <c r="G14" s="396">
        <f t="shared" si="6"/>
        <v>0.83795698924731188</v>
      </c>
      <c r="H14" s="396">
        <f>'02-2020总收'!F12</f>
        <v>-0.11022643414766764</v>
      </c>
      <c r="I14" s="227" t="s">
        <v>100</v>
      </c>
      <c r="J14" s="395">
        <v>125079</v>
      </c>
      <c r="K14" s="395">
        <v>129937</v>
      </c>
      <c r="L14" s="395">
        <v>153118</v>
      </c>
      <c r="M14" s="395">
        <f>'03-2020总支'!C13</f>
        <v>144766</v>
      </c>
      <c r="N14" s="412">
        <f t="shared" si="5"/>
        <v>0.94545383299154895</v>
      </c>
      <c r="O14" s="412">
        <f>'03-2020总支'!D13</f>
        <v>0.18243894470309563</v>
      </c>
    </row>
    <row r="15" spans="1:15" s="387" customFormat="1" ht="17.25">
      <c r="A15" s="394"/>
      <c r="B15" s="226" t="s">
        <v>101</v>
      </c>
      <c r="C15" s="395">
        <v>6000</v>
      </c>
      <c r="D15" s="395">
        <v>6000</v>
      </c>
      <c r="E15" s="395">
        <v>6000</v>
      </c>
      <c r="F15" s="395">
        <f>'02-2020总收'!E14</f>
        <v>3013</v>
      </c>
      <c r="G15" s="396">
        <f t="shared" si="6"/>
        <v>0.50216666666666665</v>
      </c>
      <c r="H15" s="396">
        <f>'02-2020总收'!F13</f>
        <v>-0.14216522648467167</v>
      </c>
      <c r="I15" s="227" t="s">
        <v>102</v>
      </c>
      <c r="J15" s="395">
        <v>44914</v>
      </c>
      <c r="K15" s="395">
        <v>52899</v>
      </c>
      <c r="L15" s="395">
        <v>55974</v>
      </c>
      <c r="M15" s="395">
        <f>'03-2020总支'!C14</f>
        <v>54819</v>
      </c>
      <c r="N15" s="412">
        <f t="shared" si="5"/>
        <v>0.97936541965912749</v>
      </c>
      <c r="O15" s="412">
        <f>'03-2020总支'!D14</f>
        <v>0.13864656031904277</v>
      </c>
    </row>
    <row r="16" spans="1:15" s="387" customFormat="1" ht="17.25">
      <c r="A16" s="394"/>
      <c r="B16" s="227" t="s">
        <v>103</v>
      </c>
      <c r="C16" s="395"/>
      <c r="D16" s="395"/>
      <c r="E16" s="395"/>
      <c r="F16" s="395"/>
      <c r="G16" s="396"/>
      <c r="H16" s="396"/>
      <c r="I16" s="227" t="s">
        <v>104</v>
      </c>
      <c r="J16" s="395">
        <v>3390</v>
      </c>
      <c r="K16" s="395">
        <v>3390</v>
      </c>
      <c r="L16" s="395">
        <v>7720</v>
      </c>
      <c r="M16" s="395">
        <f>'03-2020总支'!C15</f>
        <v>4904</v>
      </c>
      <c r="N16" s="412">
        <f t="shared" si="5"/>
        <v>0.63523316062176161</v>
      </c>
      <c r="O16" s="412">
        <f>'03-2020总支'!D15</f>
        <v>0.6623728813559322</v>
      </c>
    </row>
    <row r="17" spans="1:15" s="387" customFormat="1" ht="17.25">
      <c r="A17" s="394"/>
      <c r="B17" s="227" t="s">
        <v>105</v>
      </c>
      <c r="C17" s="395">
        <v>32000</v>
      </c>
      <c r="D17" s="395">
        <v>32000</v>
      </c>
      <c r="E17" s="395">
        <v>32000</v>
      </c>
      <c r="F17" s="395">
        <f>'02-2020总收'!E15</f>
        <v>49396</v>
      </c>
      <c r="G17" s="396">
        <f t="shared" ref="G17:G25" si="7">F17/E17</f>
        <v>1.543625</v>
      </c>
      <c r="H17" s="396">
        <f>'02-2020总收'!F15</f>
        <v>0.57047022541569969</v>
      </c>
      <c r="I17" s="227" t="s">
        <v>106</v>
      </c>
      <c r="J17" s="395">
        <v>124782</v>
      </c>
      <c r="K17" s="395">
        <v>148993</v>
      </c>
      <c r="L17" s="395">
        <v>113351</v>
      </c>
      <c r="M17" s="395">
        <f>'03-2020总支'!C16</f>
        <v>102459</v>
      </c>
      <c r="N17" s="412">
        <f t="shared" si="5"/>
        <v>0.90390909652318907</v>
      </c>
      <c r="O17" s="412">
        <f>'03-2020总支'!D16</f>
        <v>-0.47419712411860704</v>
      </c>
    </row>
    <row r="18" spans="1:15" s="387" customFormat="1" ht="17.25">
      <c r="A18" s="394"/>
      <c r="B18" s="227" t="s">
        <v>107</v>
      </c>
      <c r="C18" s="399">
        <v>41000</v>
      </c>
      <c r="D18" s="399">
        <v>41000</v>
      </c>
      <c r="E18" s="399">
        <v>41000</v>
      </c>
      <c r="F18" s="395">
        <f>'02-2020总收'!E16</f>
        <v>33761</v>
      </c>
      <c r="G18" s="396">
        <f t="shared" si="7"/>
        <v>0.82343902439024386</v>
      </c>
      <c r="H18" s="396">
        <f>'02-2020总收'!F16</f>
        <v>-0.2182058169692479</v>
      </c>
      <c r="I18" s="227" t="s">
        <v>108</v>
      </c>
      <c r="J18" s="395">
        <v>944</v>
      </c>
      <c r="K18" s="395">
        <v>944</v>
      </c>
      <c r="L18" s="395">
        <v>6220</v>
      </c>
      <c r="M18" s="395">
        <f>'03-2020总支'!C17</f>
        <v>5669</v>
      </c>
      <c r="N18" s="412">
        <f t="shared" si="5"/>
        <v>0.91141479099678457</v>
      </c>
      <c r="O18" s="412">
        <f>'03-2020总支'!D17</f>
        <v>7.3737075332348603</v>
      </c>
    </row>
    <row r="19" spans="1:15" s="387" customFormat="1" ht="17.25">
      <c r="A19" s="394"/>
      <c r="B19" s="226" t="s">
        <v>109</v>
      </c>
      <c r="C19" s="395">
        <f>SUM(C20:C25)</f>
        <v>70500</v>
      </c>
      <c r="D19" s="395">
        <f t="shared" ref="D19:F19" si="8">SUM(D20:D25)</f>
        <v>70500</v>
      </c>
      <c r="E19" s="395">
        <f t="shared" si="8"/>
        <v>70500</v>
      </c>
      <c r="F19" s="395">
        <f t="shared" si="8"/>
        <v>112054</v>
      </c>
      <c r="G19" s="396">
        <f t="shared" si="7"/>
        <v>1.589418439716312</v>
      </c>
      <c r="H19" s="396">
        <f>'02-2020总收'!F17</f>
        <v>0.45628695821690823</v>
      </c>
      <c r="I19" s="227" t="s">
        <v>110</v>
      </c>
      <c r="J19" s="395">
        <v>1024</v>
      </c>
      <c r="K19" s="395">
        <v>1024</v>
      </c>
      <c r="L19" s="395">
        <v>1595</v>
      </c>
      <c r="M19" s="395">
        <f>'03-2020总支'!C18</f>
        <v>1586</v>
      </c>
      <c r="N19" s="412">
        <f t="shared" si="5"/>
        <v>0.99435736677115982</v>
      </c>
      <c r="O19" s="412">
        <f>'03-2020总支'!D18</f>
        <v>-3.7688442211055717E-3</v>
      </c>
    </row>
    <row r="20" spans="1:15" s="387" customFormat="1" ht="17.25">
      <c r="A20" s="394"/>
      <c r="B20" s="226" t="s">
        <v>111</v>
      </c>
      <c r="C20" s="395">
        <v>15400</v>
      </c>
      <c r="D20" s="395">
        <v>15400</v>
      </c>
      <c r="E20" s="395">
        <v>15400</v>
      </c>
      <c r="F20" s="395">
        <f>'02-2020总收'!E18</f>
        <v>14641</v>
      </c>
      <c r="G20" s="396">
        <f t="shared" si="7"/>
        <v>0.95071428571428573</v>
      </c>
      <c r="H20" s="396">
        <f>'02-2020总收'!F18</f>
        <v>-5.3709927611168551E-2</v>
      </c>
      <c r="I20" s="227" t="s">
        <v>112</v>
      </c>
      <c r="J20" s="395">
        <v>7770</v>
      </c>
      <c r="K20" s="395">
        <v>7770</v>
      </c>
      <c r="L20" s="395">
        <v>3821</v>
      </c>
      <c r="M20" s="395">
        <f>'03-2020总支'!C19</f>
        <v>3242</v>
      </c>
      <c r="N20" s="412">
        <f t="shared" si="5"/>
        <v>0.84846898717613195</v>
      </c>
      <c r="O20" s="412">
        <f>'03-2020总支'!D19</f>
        <v>0.3352553542009884</v>
      </c>
    </row>
    <row r="21" spans="1:15" s="387" customFormat="1" ht="17.25">
      <c r="A21" s="394"/>
      <c r="B21" s="226" t="s">
        <v>113</v>
      </c>
      <c r="C21" s="395">
        <v>8100</v>
      </c>
      <c r="D21" s="395">
        <v>8100</v>
      </c>
      <c r="E21" s="395">
        <v>8100</v>
      </c>
      <c r="F21" s="395">
        <f>'02-2020总收'!E19</f>
        <v>4819</v>
      </c>
      <c r="G21" s="396">
        <f t="shared" si="7"/>
        <v>0.59493827160493828</v>
      </c>
      <c r="H21" s="396">
        <f>'02-2020总收'!F19</f>
        <v>-0.4303109114552548</v>
      </c>
      <c r="I21" s="227" t="s">
        <v>114</v>
      </c>
      <c r="J21" s="395">
        <v>28687</v>
      </c>
      <c r="K21" s="395">
        <v>22083</v>
      </c>
      <c r="L21" s="395">
        <v>39187</v>
      </c>
      <c r="M21" s="395">
        <f>'03-2020总支'!C20</f>
        <v>33521</v>
      </c>
      <c r="N21" s="412">
        <f t="shared" si="5"/>
        <v>0.8554112333171715</v>
      </c>
      <c r="O21" s="412">
        <f>'03-2020总支'!D20</f>
        <v>0.61898092248249226</v>
      </c>
    </row>
    <row r="22" spans="1:15" s="387" customFormat="1" ht="17.25">
      <c r="A22" s="394"/>
      <c r="B22" s="226" t="s">
        <v>115</v>
      </c>
      <c r="C22" s="395">
        <v>2100</v>
      </c>
      <c r="D22" s="395">
        <v>2100</v>
      </c>
      <c r="E22" s="395">
        <v>2100</v>
      </c>
      <c r="F22" s="395">
        <f>'02-2020总收'!E20</f>
        <v>888</v>
      </c>
      <c r="G22" s="396">
        <f t="shared" si="7"/>
        <v>0.42285714285714288</v>
      </c>
      <c r="H22" s="396">
        <f>'02-2020总收'!F20</f>
        <v>-0.62132196162046904</v>
      </c>
      <c r="I22" s="227" t="s">
        <v>116</v>
      </c>
      <c r="J22" s="395">
        <v>682</v>
      </c>
      <c r="K22" s="395">
        <v>682</v>
      </c>
      <c r="L22" s="395">
        <v>1630</v>
      </c>
      <c r="M22" s="395">
        <f>'03-2020总支'!C21</f>
        <v>1630</v>
      </c>
      <c r="N22" s="412">
        <f t="shared" si="5"/>
        <v>1</v>
      </c>
      <c r="O22" s="412">
        <f>'03-2020总支'!D21</f>
        <v>124.38461538461539</v>
      </c>
    </row>
    <row r="23" spans="1:15" s="387" customFormat="1" ht="17.25">
      <c r="A23" s="394"/>
      <c r="B23" s="226" t="s">
        <v>117</v>
      </c>
      <c r="C23" s="395">
        <v>12800</v>
      </c>
      <c r="D23" s="395">
        <v>12800</v>
      </c>
      <c r="E23" s="395">
        <v>12800</v>
      </c>
      <c r="F23" s="395">
        <f>'02-2020总收'!E21</f>
        <v>9739</v>
      </c>
      <c r="G23" s="396">
        <f t="shared" si="7"/>
        <v>0.760859375</v>
      </c>
      <c r="H23" s="396">
        <f>'02-2020总收'!F21</f>
        <v>-0.257301914131015</v>
      </c>
      <c r="I23" s="227" t="s">
        <v>118</v>
      </c>
      <c r="J23" s="395">
        <v>100</v>
      </c>
      <c r="K23" s="395">
        <v>100</v>
      </c>
      <c r="L23" s="395">
        <v>0</v>
      </c>
      <c r="M23" s="395">
        <f>'03-2020总支'!C22</f>
        <v>0</v>
      </c>
      <c r="N23" s="412"/>
      <c r="O23" s="412">
        <f>'03-2020总支'!D22</f>
        <v>-1</v>
      </c>
    </row>
    <row r="24" spans="1:15" s="387" customFormat="1" ht="17.25">
      <c r="A24" s="394"/>
      <c r="B24" s="136" t="s">
        <v>119</v>
      </c>
      <c r="C24" s="395">
        <v>30300</v>
      </c>
      <c r="D24" s="395">
        <v>30300</v>
      </c>
      <c r="E24" s="395">
        <v>30300</v>
      </c>
      <c r="F24" s="395">
        <f>'02-2020总收'!E22</f>
        <v>77873</v>
      </c>
      <c r="G24" s="396">
        <f t="shared" si="7"/>
        <v>2.5700660066006602</v>
      </c>
      <c r="H24" s="396">
        <f>'02-2020总收'!F22</f>
        <v>1.2740626095082348</v>
      </c>
      <c r="I24" s="227" t="s">
        <v>120</v>
      </c>
      <c r="J24" s="395">
        <v>1989</v>
      </c>
      <c r="K24" s="395">
        <v>1989</v>
      </c>
      <c r="L24" s="395">
        <v>1646</v>
      </c>
      <c r="M24" s="395">
        <f>'03-2020总支'!C23</f>
        <v>1646</v>
      </c>
      <c r="N24" s="412">
        <f t="shared" si="5"/>
        <v>1</v>
      </c>
      <c r="O24" s="412">
        <f>'03-2020总支'!D23</f>
        <v>0.12201772324471705</v>
      </c>
    </row>
    <row r="25" spans="1:15" s="387" customFormat="1" ht="17.25">
      <c r="A25" s="394"/>
      <c r="B25" s="136" t="s">
        <v>121</v>
      </c>
      <c r="C25" s="395">
        <v>1800</v>
      </c>
      <c r="D25" s="395">
        <v>1800</v>
      </c>
      <c r="E25" s="395">
        <v>1800</v>
      </c>
      <c r="F25" s="395">
        <f>'02-2020总收'!E23</f>
        <v>4094</v>
      </c>
      <c r="G25" s="396">
        <f t="shared" si="7"/>
        <v>2.2744444444444443</v>
      </c>
      <c r="H25" s="396">
        <f>'02-2020总收'!F23</f>
        <v>0.23611111111111116</v>
      </c>
      <c r="I25" s="227" t="s">
        <v>122</v>
      </c>
      <c r="J25" s="395">
        <v>28326</v>
      </c>
      <c r="K25" s="395">
        <v>28326</v>
      </c>
      <c r="L25" s="395">
        <v>42700</v>
      </c>
      <c r="M25" s="395">
        <f>'03-2020总支'!C24</f>
        <v>40170</v>
      </c>
      <c r="N25" s="412">
        <f t="shared" si="5"/>
        <v>0.94074941451990635</v>
      </c>
      <c r="O25" s="412">
        <f>'03-2020总支'!D24</f>
        <v>0.7308686659772492</v>
      </c>
    </row>
    <row r="26" spans="1:15" s="387" customFormat="1" ht="17.25">
      <c r="A26" s="394"/>
      <c r="B26" s="400"/>
      <c r="C26" s="401"/>
      <c r="D26" s="136"/>
      <c r="E26" s="136"/>
      <c r="F26" s="136"/>
      <c r="G26" s="328"/>
      <c r="H26" s="329"/>
      <c r="I26" s="227" t="s">
        <v>123</v>
      </c>
      <c r="J26" s="395"/>
      <c r="K26" s="395"/>
      <c r="L26" s="395">
        <v>44245</v>
      </c>
      <c r="M26" s="395">
        <f>'03-2020总支'!C25</f>
        <v>44245</v>
      </c>
      <c r="N26" s="412">
        <f t="shared" si="5"/>
        <v>1</v>
      </c>
      <c r="O26" s="412">
        <f>'03-2020总支'!D25</f>
        <v>0</v>
      </c>
    </row>
    <row r="27" spans="1:15" s="387" customFormat="1" ht="17.25">
      <c r="A27" s="394"/>
      <c r="B27" s="402"/>
      <c r="C27" s="403"/>
      <c r="D27" s="402"/>
      <c r="E27" s="402"/>
      <c r="F27" s="402"/>
      <c r="G27" s="402"/>
      <c r="H27" s="402"/>
      <c r="I27" s="227" t="s">
        <v>124</v>
      </c>
      <c r="J27" s="395">
        <v>7306</v>
      </c>
      <c r="K27" s="395">
        <v>20236</v>
      </c>
      <c r="L27" s="395">
        <v>22394</v>
      </c>
      <c r="M27" s="395">
        <f>'03-2020总支'!C26</f>
        <v>11138</v>
      </c>
      <c r="N27" s="413">
        <f t="shared" si="5"/>
        <v>0.49736536572296153</v>
      </c>
      <c r="O27" s="412">
        <f>'03-2020总支'!D26</f>
        <v>4.5634365634365635</v>
      </c>
    </row>
    <row r="28" spans="1:15" s="387" customFormat="1" ht="17.25">
      <c r="A28" s="394"/>
      <c r="B28" s="402"/>
      <c r="C28" s="403"/>
      <c r="D28" s="402"/>
      <c r="E28" s="402"/>
      <c r="F28" s="402"/>
      <c r="G28" s="402"/>
      <c r="H28" s="402"/>
      <c r="I28" s="227" t="s">
        <v>125</v>
      </c>
      <c r="J28" s="395">
        <v>6800</v>
      </c>
      <c r="K28" s="395">
        <v>4893</v>
      </c>
      <c r="L28" s="395">
        <v>0</v>
      </c>
      <c r="M28" s="395"/>
      <c r="N28" s="413"/>
      <c r="O28" s="413"/>
    </row>
    <row r="29" spans="1:15" s="387" customFormat="1" ht="17.25">
      <c r="A29" s="394"/>
      <c r="B29" s="402"/>
      <c r="C29" s="403"/>
      <c r="D29" s="402"/>
      <c r="E29" s="402"/>
      <c r="F29" s="402"/>
      <c r="G29" s="402"/>
      <c r="H29" s="402"/>
      <c r="I29" s="143" t="s">
        <v>126</v>
      </c>
      <c r="J29" s="395"/>
      <c r="K29" s="395"/>
      <c r="L29" s="395">
        <v>100</v>
      </c>
      <c r="M29" s="395">
        <f>'03-2020总支'!C27</f>
        <v>100</v>
      </c>
      <c r="N29" s="413">
        <f t="shared" si="5"/>
        <v>1</v>
      </c>
      <c r="O29" s="413">
        <f>'03-2020总支'!D28</f>
        <v>0.11587059150236056</v>
      </c>
    </row>
    <row r="30" spans="1:15" s="387" customFormat="1" ht="17.25">
      <c r="A30" s="394"/>
      <c r="B30" s="402"/>
      <c r="C30" s="403"/>
      <c r="D30" s="402"/>
      <c r="E30" s="402"/>
      <c r="F30" s="402"/>
      <c r="G30" s="402"/>
      <c r="H30" s="402"/>
      <c r="I30" s="143" t="s">
        <v>127</v>
      </c>
      <c r="J30" s="395">
        <v>17595</v>
      </c>
      <c r="K30" s="395">
        <v>17595</v>
      </c>
      <c r="L30" s="395">
        <v>16073</v>
      </c>
      <c r="M30" s="395">
        <f>'03-2020总支'!C28</f>
        <v>16073</v>
      </c>
      <c r="N30" s="413">
        <f t="shared" si="5"/>
        <v>1</v>
      </c>
      <c r="O30" s="413">
        <f>'03-2020总支'!D29</f>
        <v>0</v>
      </c>
    </row>
    <row r="31" spans="1:15" s="387" customFormat="1" ht="17.25">
      <c r="A31" s="394"/>
      <c r="B31" s="404" t="s">
        <v>17</v>
      </c>
      <c r="C31" s="405">
        <f>SUM(C32,C33,C34,C35,C39)</f>
        <v>426489</v>
      </c>
      <c r="D31" s="405">
        <f t="shared" ref="D31:F31" si="9">SUM(D32,D33,D34,D35,D39)</f>
        <v>478292</v>
      </c>
      <c r="E31" s="405">
        <f t="shared" si="9"/>
        <v>563005</v>
      </c>
      <c r="F31" s="405">
        <f t="shared" si="9"/>
        <v>563005</v>
      </c>
      <c r="G31" s="406"/>
      <c r="H31" s="406"/>
      <c r="I31" s="143" t="s">
        <v>128</v>
      </c>
      <c r="J31" s="395">
        <v>5</v>
      </c>
      <c r="K31" s="395">
        <v>5</v>
      </c>
      <c r="L31" s="395">
        <v>3</v>
      </c>
      <c r="M31" s="395">
        <f>'03-2020总支'!C29</f>
        <v>3</v>
      </c>
      <c r="N31" s="413">
        <f t="shared" si="5"/>
        <v>1</v>
      </c>
      <c r="O31" s="413">
        <f>'03-2020总支'!D30</f>
        <v>12.295921064223416</v>
      </c>
    </row>
    <row r="32" spans="1:15" s="385" customFormat="1" ht="17.25">
      <c r="B32" s="141" t="s">
        <v>129</v>
      </c>
      <c r="C32" s="395">
        <f>275800+16330</f>
        <v>292130</v>
      </c>
      <c r="D32" s="395">
        <f>16330+328730</f>
        <v>345060</v>
      </c>
      <c r="E32" s="395">
        <f>36511+393262</f>
        <v>429773</v>
      </c>
      <c r="F32" s="395">
        <f>36511+393262</f>
        <v>429773</v>
      </c>
      <c r="G32" s="328"/>
      <c r="H32" s="136"/>
      <c r="I32" s="404" t="s">
        <v>18</v>
      </c>
      <c r="J32" s="405">
        <f t="shared" ref="J32:M32" si="10">SUM(J33,J34,J35)</f>
        <v>132000</v>
      </c>
      <c r="K32" s="405">
        <f t="shared" si="10"/>
        <v>132000</v>
      </c>
      <c r="L32" s="405">
        <f t="shared" si="10"/>
        <v>140211</v>
      </c>
      <c r="M32" s="405">
        <f t="shared" si="10"/>
        <v>156115</v>
      </c>
      <c r="N32" s="414"/>
      <c r="O32" s="406"/>
    </row>
    <row r="33" spans="1:15" s="387" customFormat="1" ht="17.25">
      <c r="A33" s="394"/>
      <c r="B33" s="141" t="s">
        <v>130</v>
      </c>
      <c r="C33" s="395">
        <v>38399</v>
      </c>
      <c r="D33" s="395">
        <v>38399</v>
      </c>
      <c r="E33" s="395">
        <v>38399</v>
      </c>
      <c r="F33" s="395">
        <v>38399</v>
      </c>
      <c r="G33" s="328"/>
      <c r="H33" s="136"/>
      <c r="I33" s="141" t="s">
        <v>131</v>
      </c>
      <c r="J33" s="395">
        <v>82000</v>
      </c>
      <c r="K33" s="395">
        <v>82000</v>
      </c>
      <c r="L33" s="395">
        <v>90211</v>
      </c>
      <c r="M33" s="395">
        <v>90211</v>
      </c>
      <c r="N33" s="395"/>
      <c r="O33" s="395"/>
    </row>
    <row r="34" spans="1:15" s="387" customFormat="1" ht="17.25">
      <c r="A34" s="394"/>
      <c r="B34" s="141" t="s">
        <v>132</v>
      </c>
      <c r="C34" s="395">
        <v>2500</v>
      </c>
      <c r="D34" s="395">
        <v>2500</v>
      </c>
      <c r="E34" s="395">
        <v>2500</v>
      </c>
      <c r="F34" s="395">
        <v>2500</v>
      </c>
      <c r="G34" s="328"/>
      <c r="H34" s="136"/>
      <c r="I34" s="141" t="s">
        <v>133</v>
      </c>
      <c r="J34" s="395"/>
      <c r="K34" s="395"/>
      <c r="L34" s="395"/>
      <c r="M34" s="395">
        <v>15904</v>
      </c>
      <c r="N34" s="395"/>
      <c r="O34" s="395"/>
    </row>
    <row r="35" spans="1:15" s="387" customFormat="1" ht="17.25">
      <c r="A35" s="394"/>
      <c r="B35" s="141" t="s">
        <v>134</v>
      </c>
      <c r="C35" s="395">
        <f t="shared" ref="C35:D35" si="11">SUM(C36:C38)</f>
        <v>50000</v>
      </c>
      <c r="D35" s="395">
        <f t="shared" si="11"/>
        <v>50000</v>
      </c>
      <c r="E35" s="395">
        <f t="shared" ref="E35:F35" si="12">SUM(E36:E38)</f>
        <v>50000</v>
      </c>
      <c r="F35" s="395">
        <f t="shared" si="12"/>
        <v>50000</v>
      </c>
      <c r="G35" s="328"/>
      <c r="H35" s="136"/>
      <c r="I35" s="141" t="s">
        <v>135</v>
      </c>
      <c r="J35" s="395">
        <f>SUM(J36:J38)</f>
        <v>50000</v>
      </c>
      <c r="K35" s="395">
        <f t="shared" ref="K35" si="13">SUM(K36:K38)</f>
        <v>50000</v>
      </c>
      <c r="L35" s="395">
        <f t="shared" ref="L35" si="14">SUM(L36:L38)</f>
        <v>50000</v>
      </c>
      <c r="M35" s="395">
        <f t="shared" ref="M35" si="15">SUM(M36:M38)</f>
        <v>50000</v>
      </c>
      <c r="N35" s="395"/>
      <c r="O35" s="395"/>
    </row>
    <row r="36" spans="1:15" s="387" customFormat="1" ht="17.25">
      <c r="A36" s="394"/>
      <c r="B36" s="141" t="s">
        <v>136</v>
      </c>
      <c r="C36" s="395"/>
      <c r="D36" s="395"/>
      <c r="E36" s="395"/>
      <c r="F36" s="395"/>
      <c r="G36" s="328"/>
      <c r="H36" s="136"/>
      <c r="I36" s="141" t="s">
        <v>137</v>
      </c>
      <c r="J36" s="395"/>
      <c r="K36" s="395"/>
      <c r="L36" s="395"/>
      <c r="M36" s="395"/>
      <c r="N36" s="395"/>
      <c r="O36" s="395"/>
    </row>
    <row r="37" spans="1:15" s="387" customFormat="1" ht="17.25">
      <c r="A37" s="394"/>
      <c r="B37" s="141" t="s">
        <v>138</v>
      </c>
      <c r="C37" s="395">
        <v>50000</v>
      </c>
      <c r="D37" s="395">
        <v>50000</v>
      </c>
      <c r="E37" s="395">
        <v>50000</v>
      </c>
      <c r="F37" s="395">
        <v>50000</v>
      </c>
      <c r="G37" s="328"/>
      <c r="H37" s="136"/>
      <c r="I37" s="141" t="s">
        <v>139</v>
      </c>
      <c r="J37" s="395">
        <v>50000</v>
      </c>
      <c r="K37" s="395">
        <v>50000</v>
      </c>
      <c r="L37" s="395">
        <v>50000</v>
      </c>
      <c r="M37" s="395">
        <v>50000</v>
      </c>
      <c r="N37" s="395"/>
      <c r="O37" s="395"/>
    </row>
    <row r="38" spans="1:15" s="387" customFormat="1" ht="17.25">
      <c r="A38" s="394"/>
      <c r="B38" s="136" t="s">
        <v>140</v>
      </c>
      <c r="C38" s="395"/>
      <c r="D38" s="395"/>
      <c r="E38" s="395"/>
      <c r="F38" s="395"/>
      <c r="G38" s="328"/>
      <c r="H38" s="136"/>
      <c r="I38" s="141" t="s">
        <v>141</v>
      </c>
      <c r="J38" s="395"/>
      <c r="K38" s="395"/>
      <c r="L38" s="395"/>
      <c r="M38" s="395"/>
      <c r="N38" s="395"/>
      <c r="O38" s="395"/>
    </row>
    <row r="39" spans="1:15" s="387" customFormat="1" ht="17.25">
      <c r="A39" s="394"/>
      <c r="B39" s="407" t="s">
        <v>142</v>
      </c>
      <c r="C39" s="408">
        <v>43460</v>
      </c>
      <c r="D39" s="408">
        <v>42333</v>
      </c>
      <c r="E39" s="408">
        <v>42333</v>
      </c>
      <c r="F39" s="408">
        <v>42333</v>
      </c>
      <c r="G39" s="409"/>
      <c r="H39" s="410"/>
      <c r="I39" s="415" t="s">
        <v>23</v>
      </c>
      <c r="J39" s="408"/>
      <c r="K39" s="408"/>
      <c r="L39" s="408"/>
      <c r="M39" s="416">
        <v>51686</v>
      </c>
      <c r="N39" s="408"/>
      <c r="O39" s="408"/>
    </row>
    <row r="40" spans="1:15" s="387" customFormat="1" ht="79.900000000000006" customHeight="1">
      <c r="A40" s="394"/>
      <c r="B40" s="479" t="s">
        <v>143</v>
      </c>
      <c r="C40" s="479"/>
      <c r="D40" s="479"/>
      <c r="E40" s="479"/>
      <c r="F40" s="479"/>
      <c r="G40" s="479"/>
      <c r="H40" s="479"/>
      <c r="I40" s="479"/>
      <c r="J40" s="479"/>
      <c r="K40" s="479"/>
      <c r="L40" s="479"/>
      <c r="M40" s="479"/>
      <c r="N40" s="479"/>
      <c r="O40" s="479"/>
    </row>
  </sheetData>
  <mergeCells count="3">
    <mergeCell ref="B1:O1"/>
    <mergeCell ref="B2:O2"/>
    <mergeCell ref="B40:O40"/>
  </mergeCells>
  <phoneticPr fontId="94" type="noConversion"/>
  <printOptions horizontalCentered="1"/>
  <pageMargins left="0.436805555555556" right="0.44791666666666702" top="0.39305555555555599" bottom="0" header="0.15625" footer="0.31388888888888899"/>
  <pageSetup paperSize="9" scale="62" firstPageNumber="4" orientation="landscape" blackAndWhite="1" useFirstPageNumber="1" errors="blank"/>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XEU431"/>
  <sheetViews>
    <sheetView showZeros="0" topLeftCell="A10" workbookViewId="0">
      <selection activeCell="B20" sqref="B20:B24"/>
    </sheetView>
  </sheetViews>
  <sheetFormatPr defaultColWidth="21.5" defaultRowHeight="21.95" customHeight="1"/>
  <cols>
    <col min="1" max="1" width="63" style="369" customWidth="1"/>
    <col min="2" max="2" width="30.875" style="370" customWidth="1"/>
    <col min="3" max="16375" width="21.5" style="370"/>
  </cols>
  <sheetData>
    <row r="1" spans="1:2" ht="21.95" customHeight="1">
      <c r="A1" s="472" t="s">
        <v>144</v>
      </c>
      <c r="B1" s="472"/>
    </row>
    <row r="2" spans="1:2" s="367" customFormat="1" ht="21.95" customHeight="1">
      <c r="A2" s="480" t="s">
        <v>145</v>
      </c>
      <c r="B2" s="480"/>
    </row>
    <row r="3" spans="1:2" ht="24" customHeight="1">
      <c r="A3" s="481" t="s">
        <v>2</v>
      </c>
      <c r="B3" s="481"/>
    </row>
    <row r="4" spans="1:2" ht="20.100000000000001" customHeight="1">
      <c r="A4" s="371" t="s">
        <v>146</v>
      </c>
      <c r="B4" s="371" t="s">
        <v>147</v>
      </c>
    </row>
    <row r="5" spans="1:2" ht="20.100000000000001" customHeight="1">
      <c r="A5" s="372" t="s">
        <v>8</v>
      </c>
      <c r="B5" s="373">
        <f>B6+B113+B120+B141+B167+B180+B202+B270+B317+B330+B341+B353+B364+B375+B382+B389+B393+B406+B423+B426+B429+B403</f>
        <v>796108</v>
      </c>
    </row>
    <row r="6" spans="1:2" s="368" customFormat="1" ht="16.5" customHeight="1">
      <c r="A6" s="374" t="s">
        <v>86</v>
      </c>
      <c r="B6" s="305">
        <f>B7+B14+B19+B25+B33+B39+B44+B46+B48+B53+B60+B65+B68+B70+B74+B78+B83+B88+B92+B96+B102+B106+B109+B111</f>
        <v>79926</v>
      </c>
    </row>
    <row r="7" spans="1:2" s="368" customFormat="1" ht="16.5" customHeight="1">
      <c r="A7" s="375" t="s">
        <v>148</v>
      </c>
      <c r="B7" s="307">
        <f>SUM(B8:B13)</f>
        <v>1486</v>
      </c>
    </row>
    <row r="8" spans="1:2" s="368" customFormat="1" ht="16.5" customHeight="1">
      <c r="A8" s="198" t="s">
        <v>149</v>
      </c>
      <c r="B8" s="376">
        <v>789</v>
      </c>
    </row>
    <row r="9" spans="1:2" s="368" customFormat="1" ht="16.5" customHeight="1">
      <c r="A9" s="198" t="s">
        <v>150</v>
      </c>
      <c r="B9" s="376">
        <v>264</v>
      </c>
    </row>
    <row r="10" spans="1:2" s="368" customFormat="1" ht="16.5" customHeight="1">
      <c r="A10" s="198" t="s">
        <v>151</v>
      </c>
      <c r="B10" s="376">
        <v>100</v>
      </c>
    </row>
    <row r="11" spans="1:2" s="368" customFormat="1" ht="16.5" customHeight="1">
      <c r="A11" s="198" t="s">
        <v>152</v>
      </c>
      <c r="B11" s="376">
        <v>133</v>
      </c>
    </row>
    <row r="12" spans="1:2" s="368" customFormat="1" ht="16.5" customHeight="1">
      <c r="A12" s="198" t="s">
        <v>153</v>
      </c>
      <c r="B12" s="376">
        <v>85</v>
      </c>
    </row>
    <row r="13" spans="1:2" s="368" customFormat="1" ht="16.5" customHeight="1">
      <c r="A13" s="198" t="s">
        <v>154</v>
      </c>
      <c r="B13" s="376">
        <v>115</v>
      </c>
    </row>
    <row r="14" spans="1:2" s="368" customFormat="1" ht="16.5" customHeight="1">
      <c r="A14" s="375" t="s">
        <v>155</v>
      </c>
      <c r="B14" s="307">
        <f>SUM(B15:B18)</f>
        <v>1019</v>
      </c>
    </row>
    <row r="15" spans="1:2" s="368" customFormat="1" ht="16.5" customHeight="1">
      <c r="A15" s="198" t="s">
        <v>149</v>
      </c>
      <c r="B15" s="376">
        <v>535</v>
      </c>
    </row>
    <row r="16" spans="1:2" s="368" customFormat="1" ht="16.5" customHeight="1">
      <c r="A16" s="198" t="s">
        <v>150</v>
      </c>
      <c r="B16" s="376">
        <v>354</v>
      </c>
    </row>
    <row r="17" spans="1:2" s="368" customFormat="1" ht="16.5" customHeight="1">
      <c r="A17" s="198" t="s">
        <v>156</v>
      </c>
      <c r="B17" s="376">
        <v>60</v>
      </c>
    </row>
    <row r="18" spans="1:2" s="368" customFormat="1" ht="16.5" customHeight="1">
      <c r="A18" s="198" t="s">
        <v>154</v>
      </c>
      <c r="B18" s="376">
        <v>70</v>
      </c>
    </row>
    <row r="19" spans="1:2" s="368" customFormat="1" ht="16.5" customHeight="1">
      <c r="A19" s="375" t="s">
        <v>157</v>
      </c>
      <c r="B19" s="307">
        <f>SUM(B20:B24)</f>
        <v>41512</v>
      </c>
    </row>
    <row r="20" spans="1:2" s="368" customFormat="1" ht="16.5" customHeight="1">
      <c r="A20" s="198" t="s">
        <v>149</v>
      </c>
      <c r="B20" s="376">
        <v>11819</v>
      </c>
    </row>
    <row r="21" spans="1:2" s="368" customFormat="1" ht="16.5" customHeight="1">
      <c r="A21" s="198" t="s">
        <v>150</v>
      </c>
      <c r="B21" s="376">
        <v>24271</v>
      </c>
    </row>
    <row r="22" spans="1:2" s="368" customFormat="1" ht="16.5" customHeight="1">
      <c r="A22" s="198" t="s">
        <v>158</v>
      </c>
      <c r="B22" s="376">
        <v>424</v>
      </c>
    </row>
    <row r="23" spans="1:2" s="368" customFormat="1" ht="16.5" customHeight="1">
      <c r="A23" s="198" t="s">
        <v>154</v>
      </c>
      <c r="B23" s="376">
        <v>2811</v>
      </c>
    </row>
    <row r="24" spans="1:2" s="368" customFormat="1" ht="16.5" customHeight="1">
      <c r="A24" s="198" t="s">
        <v>159</v>
      </c>
      <c r="B24" s="376">
        <v>2187</v>
      </c>
    </row>
    <row r="25" spans="1:2" s="368" customFormat="1" ht="16.5" customHeight="1">
      <c r="A25" s="375" t="s">
        <v>160</v>
      </c>
      <c r="B25" s="307">
        <f>SUM(B26:B32)</f>
        <v>3682</v>
      </c>
    </row>
    <row r="26" spans="1:2" s="368" customFormat="1" ht="16.5" customHeight="1">
      <c r="A26" s="198" t="s">
        <v>149</v>
      </c>
      <c r="B26" s="376">
        <v>903</v>
      </c>
    </row>
    <row r="27" spans="1:2" s="368" customFormat="1" ht="16.5" customHeight="1">
      <c r="A27" s="198" t="s">
        <v>150</v>
      </c>
      <c r="B27" s="376">
        <v>444</v>
      </c>
    </row>
    <row r="28" spans="1:2" s="368" customFormat="1" ht="16.5" customHeight="1">
      <c r="A28" s="198" t="s">
        <v>161</v>
      </c>
      <c r="B28" s="376">
        <v>558</v>
      </c>
    </row>
    <row r="29" spans="1:2" s="368" customFormat="1" ht="16.5" customHeight="1">
      <c r="A29" s="198" t="s">
        <v>162</v>
      </c>
      <c r="B29" s="376">
        <v>332</v>
      </c>
    </row>
    <row r="30" spans="1:2" s="368" customFormat="1" ht="16.5" customHeight="1">
      <c r="A30" s="198" t="s">
        <v>163</v>
      </c>
      <c r="B30" s="376">
        <v>1</v>
      </c>
    </row>
    <row r="31" spans="1:2" s="368" customFormat="1" ht="16.5" customHeight="1">
      <c r="A31" s="198" t="s">
        <v>154</v>
      </c>
      <c r="B31" s="376">
        <v>188</v>
      </c>
    </row>
    <row r="32" spans="1:2" s="368" customFormat="1" ht="16.5" customHeight="1">
      <c r="A32" s="198" t="s">
        <v>164</v>
      </c>
      <c r="B32" s="376">
        <v>1256</v>
      </c>
    </row>
    <row r="33" spans="1:2" s="368" customFormat="1" ht="16.5" customHeight="1">
      <c r="A33" s="375" t="s">
        <v>165</v>
      </c>
      <c r="B33" s="307">
        <f>SUM(B34:B38)</f>
        <v>2106</v>
      </c>
    </row>
    <row r="34" spans="1:2" s="368" customFormat="1" ht="16.5" customHeight="1">
      <c r="A34" s="198" t="s">
        <v>149</v>
      </c>
      <c r="B34" s="376">
        <v>473</v>
      </c>
    </row>
    <row r="35" spans="1:2" s="368" customFormat="1" ht="16.5" customHeight="1">
      <c r="A35" s="198" t="s">
        <v>166</v>
      </c>
      <c r="B35" s="376">
        <v>6</v>
      </c>
    </row>
    <row r="36" spans="1:2" s="368" customFormat="1" ht="16.5" customHeight="1">
      <c r="A36" s="198" t="s">
        <v>167</v>
      </c>
      <c r="B36" s="376">
        <v>55</v>
      </c>
    </row>
    <row r="37" spans="1:2" s="368" customFormat="1" ht="16.5" customHeight="1">
      <c r="A37" s="198" t="s">
        <v>168</v>
      </c>
      <c r="B37" s="376">
        <v>1474</v>
      </c>
    </row>
    <row r="38" spans="1:2" s="368" customFormat="1" ht="16.5" customHeight="1">
      <c r="A38" s="198" t="s">
        <v>169</v>
      </c>
      <c r="B38" s="376">
        <v>98</v>
      </c>
    </row>
    <row r="39" spans="1:2" s="368" customFormat="1" ht="16.5" customHeight="1">
      <c r="A39" s="375" t="s">
        <v>170</v>
      </c>
      <c r="B39" s="307">
        <f>SUM(B40:B43)</f>
        <v>1642</v>
      </c>
    </row>
    <row r="40" spans="1:2" s="368" customFormat="1" ht="16.5" customHeight="1">
      <c r="A40" s="198" t="s">
        <v>149</v>
      </c>
      <c r="B40" s="376">
        <v>714</v>
      </c>
    </row>
    <row r="41" spans="1:2" s="368" customFormat="1" ht="16.5" customHeight="1">
      <c r="A41" s="198" t="s">
        <v>150</v>
      </c>
      <c r="B41" s="376">
        <v>317</v>
      </c>
    </row>
    <row r="42" spans="1:2" s="368" customFormat="1" ht="16.5" customHeight="1">
      <c r="A42" s="198" t="s">
        <v>171</v>
      </c>
      <c r="B42" s="376">
        <v>386</v>
      </c>
    </row>
    <row r="43" spans="1:2" s="368" customFormat="1" ht="16.5" customHeight="1">
      <c r="A43" s="198" t="s">
        <v>172</v>
      </c>
      <c r="B43" s="376">
        <v>225</v>
      </c>
    </row>
    <row r="44" spans="1:2" s="368" customFormat="1" ht="16.5" customHeight="1">
      <c r="A44" s="375" t="s">
        <v>173</v>
      </c>
      <c r="B44" s="307">
        <f>SUM(B45:B45)</f>
        <v>6709</v>
      </c>
    </row>
    <row r="45" spans="1:2" s="368" customFormat="1" ht="16.5" customHeight="1">
      <c r="A45" s="198" t="s">
        <v>174</v>
      </c>
      <c r="B45" s="376">
        <v>6709</v>
      </c>
    </row>
    <row r="46" spans="1:2" s="368" customFormat="1" ht="16.5" customHeight="1">
      <c r="A46" s="375" t="s">
        <v>175</v>
      </c>
      <c r="B46" s="307">
        <f>SUM(B47:B47)</f>
        <v>631</v>
      </c>
    </row>
    <row r="47" spans="1:2" s="368" customFormat="1" ht="16.5" customHeight="1">
      <c r="A47" s="198" t="s">
        <v>176</v>
      </c>
      <c r="B47" s="376">
        <v>631</v>
      </c>
    </row>
    <row r="48" spans="1:2" s="368" customFormat="1" ht="16.5" customHeight="1">
      <c r="A48" s="375" t="s">
        <v>177</v>
      </c>
      <c r="B48" s="307">
        <f>SUM(B49:B52)</f>
        <v>462</v>
      </c>
    </row>
    <row r="49" spans="1:2" s="368" customFormat="1" ht="16.5" customHeight="1">
      <c r="A49" s="198" t="s">
        <v>149</v>
      </c>
      <c r="B49" s="376">
        <v>128</v>
      </c>
    </row>
    <row r="50" spans="1:2" s="368" customFormat="1" ht="16.5" customHeight="1">
      <c r="A50" s="198" t="s">
        <v>150</v>
      </c>
      <c r="B50" s="376">
        <v>24</v>
      </c>
    </row>
    <row r="51" spans="1:2" s="368" customFormat="1" ht="16.5" customHeight="1">
      <c r="A51" s="198" t="s">
        <v>178</v>
      </c>
      <c r="B51" s="376">
        <v>164</v>
      </c>
    </row>
    <row r="52" spans="1:2" s="368" customFormat="1" ht="16.5" customHeight="1">
      <c r="A52" s="198" t="s">
        <v>179</v>
      </c>
      <c r="B52" s="376">
        <v>146</v>
      </c>
    </row>
    <row r="53" spans="1:2" s="368" customFormat="1" ht="16.5" customHeight="1">
      <c r="A53" s="375" t="s">
        <v>180</v>
      </c>
      <c r="B53" s="307">
        <f>SUM(B54:B59)</f>
        <v>2997</v>
      </c>
    </row>
    <row r="54" spans="1:2" s="368" customFormat="1" ht="16.5" customHeight="1">
      <c r="A54" s="198" t="s">
        <v>149</v>
      </c>
      <c r="B54" s="376">
        <v>1815</v>
      </c>
    </row>
    <row r="55" spans="1:2" s="368" customFormat="1" ht="16.5" customHeight="1">
      <c r="A55" s="198" t="s">
        <v>150</v>
      </c>
      <c r="B55" s="376">
        <v>263</v>
      </c>
    </row>
    <row r="56" spans="1:2" s="368" customFormat="1" ht="16.5" customHeight="1">
      <c r="A56" s="198" t="s">
        <v>181</v>
      </c>
      <c r="B56" s="376">
        <v>430</v>
      </c>
    </row>
    <row r="57" spans="1:2" s="368" customFormat="1" ht="16.5" customHeight="1">
      <c r="A57" s="198" t="s">
        <v>182</v>
      </c>
      <c r="B57" s="376">
        <v>68</v>
      </c>
    </row>
    <row r="58" spans="1:2" s="368" customFormat="1" ht="16.5" customHeight="1">
      <c r="A58" s="198" t="s">
        <v>154</v>
      </c>
      <c r="B58" s="376">
        <v>146</v>
      </c>
    </row>
    <row r="59" spans="1:2" s="368" customFormat="1" ht="16.5" customHeight="1">
      <c r="A59" s="198" t="s">
        <v>183</v>
      </c>
      <c r="B59" s="376">
        <v>275</v>
      </c>
    </row>
    <row r="60" spans="1:2" s="368" customFormat="1" ht="16.5" customHeight="1">
      <c r="A60" s="375" t="s">
        <v>184</v>
      </c>
      <c r="B60" s="307">
        <f>SUM(B61:B64)</f>
        <v>2062</v>
      </c>
    </row>
    <row r="61" spans="1:2" s="368" customFormat="1" ht="16.5" customHeight="1">
      <c r="A61" s="377" t="s">
        <v>149</v>
      </c>
      <c r="B61" s="309">
        <v>768</v>
      </c>
    </row>
    <row r="62" spans="1:2" s="368" customFormat="1" ht="16.5" customHeight="1">
      <c r="A62" s="377" t="s">
        <v>150</v>
      </c>
      <c r="B62" s="309">
        <v>748</v>
      </c>
    </row>
    <row r="63" spans="1:2" s="368" customFormat="1" ht="16.5" customHeight="1">
      <c r="A63" s="377" t="s">
        <v>185</v>
      </c>
      <c r="B63" s="309">
        <v>459</v>
      </c>
    </row>
    <row r="64" spans="1:2" s="368" customFormat="1" ht="16.5" customHeight="1">
      <c r="A64" s="377" t="s">
        <v>154</v>
      </c>
      <c r="B64" s="309">
        <v>87</v>
      </c>
    </row>
    <row r="65" spans="1:2" s="368" customFormat="1" ht="16.5" customHeight="1">
      <c r="A65" s="375" t="s">
        <v>186</v>
      </c>
      <c r="B65" s="307">
        <f>SUM(B66:B67)</f>
        <v>111</v>
      </c>
    </row>
    <row r="66" spans="1:2" s="368" customFormat="1" ht="16.5" customHeight="1">
      <c r="A66" s="377" t="s">
        <v>149</v>
      </c>
      <c r="B66" s="309">
        <v>96</v>
      </c>
    </row>
    <row r="67" spans="1:2" s="368" customFormat="1" ht="16.5" customHeight="1">
      <c r="A67" s="377" t="s">
        <v>150</v>
      </c>
      <c r="B67" s="309">
        <v>15</v>
      </c>
    </row>
    <row r="68" spans="1:2" s="368" customFormat="1" ht="16.5" customHeight="1">
      <c r="A68" s="375" t="s">
        <v>187</v>
      </c>
      <c r="B68" s="307">
        <f>SUM(B69:B69)</f>
        <v>24</v>
      </c>
    </row>
    <row r="69" spans="1:2" s="368" customFormat="1" ht="16.5" customHeight="1">
      <c r="A69" s="377" t="s">
        <v>188</v>
      </c>
      <c r="B69" s="309">
        <v>24</v>
      </c>
    </row>
    <row r="70" spans="1:2" s="368" customFormat="1" ht="16.5" customHeight="1">
      <c r="A70" s="375" t="s">
        <v>189</v>
      </c>
      <c r="B70" s="307">
        <f>SUM(B71:B73)</f>
        <v>374</v>
      </c>
    </row>
    <row r="71" spans="1:2" s="368" customFormat="1" ht="16.5" customHeight="1">
      <c r="A71" s="198" t="s">
        <v>149</v>
      </c>
      <c r="B71" s="376">
        <v>244</v>
      </c>
    </row>
    <row r="72" spans="1:2" s="368" customFormat="1" ht="16.5" customHeight="1">
      <c r="A72" s="198" t="s">
        <v>150</v>
      </c>
      <c r="B72" s="376">
        <v>91</v>
      </c>
    </row>
    <row r="73" spans="1:2" s="368" customFormat="1" ht="16.5" customHeight="1">
      <c r="A73" s="198" t="s">
        <v>190</v>
      </c>
      <c r="B73" s="376">
        <v>39</v>
      </c>
    </row>
    <row r="74" spans="1:2" s="368" customFormat="1" ht="16.5" customHeight="1">
      <c r="A74" s="375" t="s">
        <v>191</v>
      </c>
      <c r="B74" s="307">
        <f>SUM(B75:B77)</f>
        <v>790</v>
      </c>
    </row>
    <row r="75" spans="1:2" s="368" customFormat="1" ht="16.5" customHeight="1">
      <c r="A75" s="198" t="s">
        <v>149</v>
      </c>
      <c r="B75" s="376">
        <v>421</v>
      </c>
    </row>
    <row r="76" spans="1:2" s="368" customFormat="1" ht="16.5" customHeight="1">
      <c r="A76" s="198" t="s">
        <v>150</v>
      </c>
      <c r="B76" s="376">
        <v>334</v>
      </c>
    </row>
    <row r="77" spans="1:2" s="368" customFormat="1" ht="16.5" customHeight="1">
      <c r="A77" s="198" t="s">
        <v>154</v>
      </c>
      <c r="B77" s="376">
        <v>35</v>
      </c>
    </row>
    <row r="78" spans="1:2" s="368" customFormat="1" ht="16.5" customHeight="1">
      <c r="A78" s="375" t="s">
        <v>192</v>
      </c>
      <c r="B78" s="307">
        <f>SUM(B79:B82)</f>
        <v>1754</v>
      </c>
    </row>
    <row r="79" spans="1:2" s="368" customFormat="1" ht="16.5" customHeight="1">
      <c r="A79" s="198" t="s">
        <v>149</v>
      </c>
      <c r="B79" s="376">
        <v>508</v>
      </c>
    </row>
    <row r="80" spans="1:2" s="368" customFormat="1" ht="16.5" customHeight="1">
      <c r="A80" s="198" t="s">
        <v>150</v>
      </c>
      <c r="B80" s="376">
        <v>716</v>
      </c>
    </row>
    <row r="81" spans="1:2" s="368" customFormat="1" ht="16.5" customHeight="1">
      <c r="A81" s="198" t="s">
        <v>154</v>
      </c>
      <c r="B81" s="376">
        <v>65</v>
      </c>
    </row>
    <row r="82" spans="1:2" s="368" customFormat="1" ht="16.5" customHeight="1">
      <c r="A82" s="198" t="s">
        <v>193</v>
      </c>
      <c r="B82" s="376">
        <v>465</v>
      </c>
    </row>
    <row r="83" spans="1:2" s="368" customFormat="1" ht="16.5" customHeight="1">
      <c r="A83" s="375" t="s">
        <v>194</v>
      </c>
      <c r="B83" s="307">
        <f>SUM(B84:B87)</f>
        <v>1226</v>
      </c>
    </row>
    <row r="84" spans="1:2" s="368" customFormat="1" ht="16.5" customHeight="1">
      <c r="A84" s="198" t="s">
        <v>149</v>
      </c>
      <c r="B84" s="376">
        <v>635</v>
      </c>
    </row>
    <row r="85" spans="1:2" s="368" customFormat="1" ht="16.5" customHeight="1">
      <c r="A85" s="198" t="s">
        <v>150</v>
      </c>
      <c r="B85" s="376">
        <v>333</v>
      </c>
    </row>
    <row r="86" spans="1:2" s="368" customFormat="1" ht="16.5" customHeight="1">
      <c r="A86" s="198" t="s">
        <v>154</v>
      </c>
      <c r="B86" s="376">
        <v>121</v>
      </c>
    </row>
    <row r="87" spans="1:2" s="368" customFormat="1" ht="16.5" customHeight="1">
      <c r="A87" s="198" t="s">
        <v>195</v>
      </c>
      <c r="B87" s="376">
        <v>137</v>
      </c>
    </row>
    <row r="88" spans="1:2" s="368" customFormat="1" ht="16.5" customHeight="1">
      <c r="A88" s="375" t="s">
        <v>196</v>
      </c>
      <c r="B88" s="307">
        <f>SUM(B89:B91)</f>
        <v>2826</v>
      </c>
    </row>
    <row r="89" spans="1:2" s="368" customFormat="1" ht="16.5" customHeight="1">
      <c r="A89" s="198" t="s">
        <v>149</v>
      </c>
      <c r="B89" s="376">
        <v>511</v>
      </c>
    </row>
    <row r="90" spans="1:2" s="368" customFormat="1" ht="16.5" customHeight="1">
      <c r="A90" s="198" t="s">
        <v>150</v>
      </c>
      <c r="B90" s="376">
        <v>2157</v>
      </c>
    </row>
    <row r="91" spans="1:2" s="368" customFormat="1" ht="16.5" customHeight="1">
      <c r="A91" s="198" t="s">
        <v>197</v>
      </c>
      <c r="B91" s="376">
        <v>158</v>
      </c>
    </row>
    <row r="92" spans="1:2" s="368" customFormat="1" ht="16.5" customHeight="1">
      <c r="A92" s="375" t="s">
        <v>198</v>
      </c>
      <c r="B92" s="307">
        <f>SUM(B93:B95)</f>
        <v>3051</v>
      </c>
    </row>
    <row r="93" spans="1:2" s="368" customFormat="1" ht="16.5" customHeight="1">
      <c r="A93" s="198" t="s">
        <v>149</v>
      </c>
      <c r="B93" s="376">
        <v>328</v>
      </c>
    </row>
    <row r="94" spans="1:2" s="368" customFormat="1" ht="16.5" customHeight="1">
      <c r="A94" s="198" t="s">
        <v>150</v>
      </c>
      <c r="B94" s="376">
        <v>2654</v>
      </c>
    </row>
    <row r="95" spans="1:2" s="368" customFormat="1" ht="16.5" customHeight="1">
      <c r="A95" s="198" t="s">
        <v>154</v>
      </c>
      <c r="B95" s="376">
        <v>69</v>
      </c>
    </row>
    <row r="96" spans="1:2" s="368" customFormat="1" ht="16.5" customHeight="1">
      <c r="A96" s="375" t="s">
        <v>199</v>
      </c>
      <c r="B96" s="307">
        <f>SUM(B97:B101)</f>
        <v>895</v>
      </c>
    </row>
    <row r="97" spans="1:2" s="368" customFormat="1" ht="16.5" customHeight="1">
      <c r="A97" s="198" t="s">
        <v>149</v>
      </c>
      <c r="B97" s="376">
        <v>195</v>
      </c>
    </row>
    <row r="98" spans="1:2" s="368" customFormat="1" ht="16.5" customHeight="1">
      <c r="A98" s="198" t="s">
        <v>150</v>
      </c>
      <c r="B98" s="376">
        <v>455</v>
      </c>
    </row>
    <row r="99" spans="1:2" s="368" customFormat="1" ht="16.5" customHeight="1">
      <c r="A99" s="198" t="s">
        <v>200</v>
      </c>
      <c r="B99" s="376">
        <v>106</v>
      </c>
    </row>
    <row r="100" spans="1:2" s="368" customFormat="1" ht="16.5" customHeight="1">
      <c r="A100" s="198" t="s">
        <v>201</v>
      </c>
      <c r="B100" s="376">
        <v>66</v>
      </c>
    </row>
    <row r="101" spans="1:2" s="368" customFormat="1" ht="16.5" customHeight="1">
      <c r="A101" s="198" t="s">
        <v>154</v>
      </c>
      <c r="B101" s="376">
        <v>73</v>
      </c>
    </row>
    <row r="102" spans="1:2" s="368" customFormat="1" ht="16.5" customHeight="1">
      <c r="A102" s="375" t="s">
        <v>202</v>
      </c>
      <c r="B102" s="307">
        <f>SUM(B103:B105)</f>
        <v>564</v>
      </c>
    </row>
    <row r="103" spans="1:2" s="368" customFormat="1" ht="16.5" customHeight="1">
      <c r="A103" s="198" t="s">
        <v>149</v>
      </c>
      <c r="B103" s="376">
        <v>105</v>
      </c>
    </row>
    <row r="104" spans="1:2" s="368" customFormat="1" ht="16.5" customHeight="1">
      <c r="A104" s="198" t="s">
        <v>150</v>
      </c>
      <c r="B104" s="376">
        <v>434</v>
      </c>
    </row>
    <row r="105" spans="1:2" s="368" customFormat="1" ht="16.5" customHeight="1">
      <c r="A105" s="198" t="s">
        <v>154</v>
      </c>
      <c r="B105" s="376">
        <v>25</v>
      </c>
    </row>
    <row r="106" spans="1:2" s="368" customFormat="1" ht="16.5" customHeight="1">
      <c r="A106" s="375" t="s">
        <v>203</v>
      </c>
      <c r="B106" s="307">
        <f>SUM(B107:B108)</f>
        <v>3102</v>
      </c>
    </row>
    <row r="107" spans="1:2" s="368" customFormat="1" ht="16.5" customHeight="1">
      <c r="A107" s="198" t="s">
        <v>149</v>
      </c>
      <c r="B107" s="376">
        <v>579</v>
      </c>
    </row>
    <row r="108" spans="1:2" s="368" customFormat="1" ht="16.5" customHeight="1">
      <c r="A108" s="198" t="s">
        <v>150</v>
      </c>
      <c r="B108" s="376">
        <v>2523</v>
      </c>
    </row>
    <row r="109" spans="1:2" s="368" customFormat="1" ht="16.5" customHeight="1">
      <c r="A109" s="375" t="s">
        <v>204</v>
      </c>
      <c r="B109" s="378">
        <f>SUM(B110:B110)</f>
        <v>868</v>
      </c>
    </row>
    <row r="110" spans="1:2" s="368" customFormat="1" ht="16.5" customHeight="1">
      <c r="A110" s="379" t="s">
        <v>205</v>
      </c>
      <c r="B110" s="380">
        <v>868</v>
      </c>
    </row>
    <row r="111" spans="1:2" s="368" customFormat="1" ht="16.5" customHeight="1">
      <c r="A111" s="375" t="s">
        <v>206</v>
      </c>
      <c r="B111" s="307">
        <f>SUM(B112:B112)</f>
        <v>33</v>
      </c>
    </row>
    <row r="112" spans="1:2" s="368" customFormat="1" ht="16.5" customHeight="1">
      <c r="A112" s="198" t="s">
        <v>206</v>
      </c>
      <c r="B112" s="376">
        <v>33</v>
      </c>
    </row>
    <row r="113" spans="1:2" s="368" customFormat="1" ht="16.5" customHeight="1">
      <c r="A113" s="374" t="s">
        <v>207</v>
      </c>
      <c r="B113" s="305">
        <f>B114</f>
        <v>2064</v>
      </c>
    </row>
    <row r="114" spans="1:2" s="368" customFormat="1" ht="16.5" customHeight="1">
      <c r="A114" s="381" t="s">
        <v>208</v>
      </c>
      <c r="B114" s="307">
        <f>SUM(B115:B119)</f>
        <v>2064</v>
      </c>
    </row>
    <row r="115" spans="1:2" s="368" customFormat="1" ht="16.5" customHeight="1">
      <c r="A115" s="382" t="s">
        <v>209</v>
      </c>
      <c r="B115" s="376">
        <v>5</v>
      </c>
    </row>
    <row r="116" spans="1:2" s="368" customFormat="1" ht="16.5" customHeight="1">
      <c r="A116" s="382" t="s">
        <v>210</v>
      </c>
      <c r="B116" s="376">
        <v>1429</v>
      </c>
    </row>
    <row r="117" spans="1:2" s="368" customFormat="1" ht="16.5" customHeight="1">
      <c r="A117" s="382" t="s">
        <v>211</v>
      </c>
      <c r="B117" s="376">
        <v>10</v>
      </c>
    </row>
    <row r="118" spans="1:2" s="368" customFormat="1" ht="16.5" customHeight="1">
      <c r="A118" s="382" t="s">
        <v>212</v>
      </c>
      <c r="B118" s="376">
        <v>420</v>
      </c>
    </row>
    <row r="119" spans="1:2" s="368" customFormat="1" ht="16.5" customHeight="1">
      <c r="A119" s="382" t="s">
        <v>213</v>
      </c>
      <c r="B119" s="376">
        <v>200</v>
      </c>
    </row>
    <row r="120" spans="1:2" s="368" customFormat="1" ht="16.5" customHeight="1">
      <c r="A120" s="374" t="s">
        <v>214</v>
      </c>
      <c r="B120" s="305">
        <f>B121+B126+B136+B139</f>
        <v>93665</v>
      </c>
    </row>
    <row r="121" spans="1:2" s="368" customFormat="1" ht="16.5" customHeight="1">
      <c r="A121" s="375" t="s">
        <v>215</v>
      </c>
      <c r="B121" s="307">
        <f>SUM(B122:B125)</f>
        <v>85924</v>
      </c>
    </row>
    <row r="122" spans="1:2" s="368" customFormat="1" ht="16.5" customHeight="1">
      <c r="A122" s="198" t="s">
        <v>149</v>
      </c>
      <c r="B122" s="376">
        <v>54563</v>
      </c>
    </row>
    <row r="123" spans="1:2" s="368" customFormat="1" ht="16.5" customHeight="1">
      <c r="A123" s="198" t="s">
        <v>150</v>
      </c>
      <c r="B123" s="376">
        <v>30212</v>
      </c>
    </row>
    <row r="124" spans="1:2" s="368" customFormat="1" ht="16.5" customHeight="1">
      <c r="A124" s="198" t="s">
        <v>216</v>
      </c>
      <c r="B124" s="376">
        <v>556</v>
      </c>
    </row>
    <row r="125" spans="1:2" s="368" customFormat="1" ht="16.5" customHeight="1">
      <c r="A125" s="198" t="s">
        <v>217</v>
      </c>
      <c r="B125" s="376">
        <v>593</v>
      </c>
    </row>
    <row r="126" spans="1:2" s="368" customFormat="1" ht="16.5" customHeight="1">
      <c r="A126" s="375" t="s">
        <v>218</v>
      </c>
      <c r="B126" s="307">
        <f>SUM(B127:B135)</f>
        <v>1671</v>
      </c>
    </row>
    <row r="127" spans="1:2" s="368" customFormat="1" ht="16.5" customHeight="1">
      <c r="A127" s="198" t="s">
        <v>149</v>
      </c>
      <c r="B127" s="376">
        <v>670</v>
      </c>
    </row>
    <row r="128" spans="1:2" s="368" customFormat="1" ht="16.5" customHeight="1">
      <c r="A128" s="198" t="s">
        <v>150</v>
      </c>
      <c r="B128" s="376">
        <v>279</v>
      </c>
    </row>
    <row r="129" spans="1:2" s="368" customFormat="1" ht="16.5" customHeight="1">
      <c r="A129" s="198" t="s">
        <v>219</v>
      </c>
      <c r="B129" s="376">
        <v>226</v>
      </c>
    </row>
    <row r="130" spans="1:2" s="368" customFormat="1" ht="16.5" customHeight="1">
      <c r="A130" s="198" t="s">
        <v>220</v>
      </c>
      <c r="B130" s="376">
        <v>71</v>
      </c>
    </row>
    <row r="131" spans="1:2" s="368" customFormat="1" ht="16.5" customHeight="1">
      <c r="A131" s="198" t="s">
        <v>221</v>
      </c>
      <c r="B131" s="376">
        <v>15</v>
      </c>
    </row>
    <row r="132" spans="1:2" s="368" customFormat="1" ht="16.5" customHeight="1">
      <c r="A132" s="198" t="s">
        <v>222</v>
      </c>
      <c r="B132" s="376">
        <v>99</v>
      </c>
    </row>
    <row r="133" spans="1:2" s="368" customFormat="1" ht="16.5" customHeight="1">
      <c r="A133" s="198" t="s">
        <v>223</v>
      </c>
      <c r="B133" s="376">
        <v>120</v>
      </c>
    </row>
    <row r="134" spans="1:2" s="368" customFormat="1" ht="16.5" customHeight="1">
      <c r="A134" s="198" t="s">
        <v>224</v>
      </c>
      <c r="B134" s="376">
        <v>106</v>
      </c>
    </row>
    <row r="135" spans="1:2" s="368" customFormat="1" ht="16.5" customHeight="1">
      <c r="A135" s="198" t="s">
        <v>154</v>
      </c>
      <c r="B135" s="376">
        <v>85</v>
      </c>
    </row>
    <row r="136" spans="1:2" s="368" customFormat="1" ht="16.5" customHeight="1">
      <c r="A136" s="375" t="s">
        <v>225</v>
      </c>
      <c r="B136" s="307">
        <f>SUM(B137:B138)</f>
        <v>175</v>
      </c>
    </row>
    <row r="137" spans="1:2" s="368" customFormat="1" ht="16.5" customHeight="1">
      <c r="A137" s="383" t="s">
        <v>226</v>
      </c>
      <c r="B137" s="376">
        <v>97</v>
      </c>
    </row>
    <row r="138" spans="1:2" s="368" customFormat="1" ht="16.5" customHeight="1">
      <c r="A138" s="383" t="s">
        <v>227</v>
      </c>
      <c r="B138" s="376">
        <v>78</v>
      </c>
    </row>
    <row r="139" spans="1:2" s="368" customFormat="1" ht="16.5" customHeight="1">
      <c r="A139" s="375" t="s">
        <v>228</v>
      </c>
      <c r="B139" s="307">
        <f>SUM(B140)</f>
        <v>5895</v>
      </c>
    </row>
    <row r="140" spans="1:2" s="368" customFormat="1" ht="16.5" customHeight="1">
      <c r="A140" s="198" t="s">
        <v>228</v>
      </c>
      <c r="B140" s="376">
        <v>5895</v>
      </c>
    </row>
    <row r="141" spans="1:2" s="368" customFormat="1" ht="16.5" customHeight="1">
      <c r="A141" s="374" t="s">
        <v>229</v>
      </c>
      <c r="B141" s="305">
        <f>B142+B145+B152+B155+B157+B159+B162+B165</f>
        <v>138740</v>
      </c>
    </row>
    <row r="142" spans="1:2" s="368" customFormat="1" ht="16.5" customHeight="1">
      <c r="A142" s="375" t="s">
        <v>230</v>
      </c>
      <c r="B142" s="307">
        <f>SUM(B143:B144)</f>
        <v>637</v>
      </c>
    </row>
    <row r="143" spans="1:2" s="368" customFormat="1" ht="16.5" customHeight="1">
      <c r="A143" s="198" t="s">
        <v>149</v>
      </c>
      <c r="B143" s="376">
        <v>607</v>
      </c>
    </row>
    <row r="144" spans="1:2" s="368" customFormat="1" ht="16.5" customHeight="1">
      <c r="A144" s="198" t="s">
        <v>231</v>
      </c>
      <c r="B144" s="376">
        <v>30</v>
      </c>
    </row>
    <row r="145" spans="1:2" s="368" customFormat="1" ht="16.5" customHeight="1">
      <c r="A145" s="375" t="s">
        <v>232</v>
      </c>
      <c r="B145" s="307">
        <f>SUM(B146:B151)</f>
        <v>104177</v>
      </c>
    </row>
    <row r="146" spans="1:2" s="368" customFormat="1" ht="16.5" customHeight="1">
      <c r="A146" s="198" t="s">
        <v>233</v>
      </c>
      <c r="B146" s="376">
        <v>11598</v>
      </c>
    </row>
    <row r="147" spans="1:2" s="368" customFormat="1" ht="16.5" customHeight="1">
      <c r="A147" s="198" t="s">
        <v>234</v>
      </c>
      <c r="B147" s="376">
        <v>39952</v>
      </c>
    </row>
    <row r="148" spans="1:2" s="368" customFormat="1" ht="16.5" customHeight="1">
      <c r="A148" s="198" t="s">
        <v>235</v>
      </c>
      <c r="B148" s="376">
        <v>22658</v>
      </c>
    </row>
    <row r="149" spans="1:2" s="368" customFormat="1" ht="16.5" customHeight="1">
      <c r="A149" s="198" t="s">
        <v>236</v>
      </c>
      <c r="B149" s="376">
        <v>28517</v>
      </c>
    </row>
    <row r="150" spans="1:2" s="368" customFormat="1" ht="16.5" customHeight="1">
      <c r="A150" s="198" t="s">
        <v>237</v>
      </c>
      <c r="B150" s="376">
        <v>5</v>
      </c>
    </row>
    <row r="151" spans="1:2" s="368" customFormat="1" ht="16.5" customHeight="1">
      <c r="A151" s="198" t="s">
        <v>238</v>
      </c>
      <c r="B151" s="376">
        <v>1447</v>
      </c>
    </row>
    <row r="152" spans="1:2" s="368" customFormat="1" ht="16.5" customHeight="1">
      <c r="A152" s="375" t="s">
        <v>239</v>
      </c>
      <c r="B152" s="307">
        <f>SUM(B153:B154)</f>
        <v>10380</v>
      </c>
    </row>
    <row r="153" spans="1:2" s="368" customFormat="1" ht="16.5" customHeight="1">
      <c r="A153" s="198" t="s">
        <v>240</v>
      </c>
      <c r="B153" s="376">
        <v>9825</v>
      </c>
    </row>
    <row r="154" spans="1:2" s="368" customFormat="1" ht="16.5" customHeight="1">
      <c r="A154" s="198" t="s">
        <v>241</v>
      </c>
      <c r="B154" s="376">
        <v>555</v>
      </c>
    </row>
    <row r="155" spans="1:2" s="368" customFormat="1" ht="16.5" customHeight="1">
      <c r="A155" s="375" t="s">
        <v>242</v>
      </c>
      <c r="B155" s="307">
        <f>SUM(B156:B156)</f>
        <v>100</v>
      </c>
    </row>
    <row r="156" spans="1:2" s="368" customFormat="1" ht="16.5" customHeight="1">
      <c r="A156" s="198" t="s">
        <v>243</v>
      </c>
      <c r="B156" s="376">
        <v>100</v>
      </c>
    </row>
    <row r="157" spans="1:2" s="368" customFormat="1" ht="16.5" customHeight="1">
      <c r="A157" s="375" t="s">
        <v>244</v>
      </c>
      <c r="B157" s="307">
        <f>SUM(B158:B158)</f>
        <v>2070</v>
      </c>
    </row>
    <row r="158" spans="1:2" s="368" customFormat="1" ht="16.5" customHeight="1">
      <c r="A158" s="198" t="s">
        <v>245</v>
      </c>
      <c r="B158" s="376">
        <v>2070</v>
      </c>
    </row>
    <row r="159" spans="1:2" s="368" customFormat="1" ht="16.5" customHeight="1">
      <c r="A159" s="375" t="s">
        <v>246</v>
      </c>
      <c r="B159" s="307">
        <f>SUM(B160:B161)</f>
        <v>2513</v>
      </c>
    </row>
    <row r="160" spans="1:2" s="368" customFormat="1" ht="16.5" customHeight="1">
      <c r="A160" s="198" t="s">
        <v>247</v>
      </c>
      <c r="B160" s="376">
        <v>2047</v>
      </c>
    </row>
    <row r="161" spans="1:2" s="368" customFormat="1" ht="16.5" customHeight="1">
      <c r="A161" s="198" t="s">
        <v>248</v>
      </c>
      <c r="B161" s="376">
        <v>466</v>
      </c>
    </row>
    <row r="162" spans="1:2" s="368" customFormat="1" ht="16.5" customHeight="1">
      <c r="A162" s="375" t="s">
        <v>249</v>
      </c>
      <c r="B162" s="307">
        <f>SUM(B163:B164)</f>
        <v>14625</v>
      </c>
    </row>
    <row r="163" spans="1:2" s="368" customFormat="1" ht="16.5" customHeight="1">
      <c r="A163" s="198" t="s">
        <v>250</v>
      </c>
      <c r="B163" s="376">
        <v>8100</v>
      </c>
    </row>
    <row r="164" spans="1:2" s="368" customFormat="1" ht="16.5" customHeight="1">
      <c r="A164" s="198" t="s">
        <v>251</v>
      </c>
      <c r="B164" s="376">
        <v>6525</v>
      </c>
    </row>
    <row r="165" spans="1:2" s="368" customFormat="1" ht="16.5" customHeight="1">
      <c r="A165" s="375" t="s">
        <v>252</v>
      </c>
      <c r="B165" s="307">
        <f>SUM(B166)</f>
        <v>4238</v>
      </c>
    </row>
    <row r="166" spans="1:2" s="368" customFormat="1" ht="16.5" customHeight="1">
      <c r="A166" s="198" t="s">
        <v>252</v>
      </c>
      <c r="B166" s="376">
        <v>4238</v>
      </c>
    </row>
    <row r="167" spans="1:2" s="368" customFormat="1" ht="16.5" customHeight="1">
      <c r="A167" s="374" t="s">
        <v>253</v>
      </c>
      <c r="B167" s="305">
        <f>B168+B172+B174+B178</f>
        <v>5500</v>
      </c>
    </row>
    <row r="168" spans="1:2" s="368" customFormat="1" ht="16.5" customHeight="1">
      <c r="A168" s="375" t="s">
        <v>254</v>
      </c>
      <c r="B168" s="307">
        <f>SUM(B169:B171)</f>
        <v>474</v>
      </c>
    </row>
    <row r="169" spans="1:2" s="368" customFormat="1" ht="16.5" customHeight="1">
      <c r="A169" s="198" t="s">
        <v>149</v>
      </c>
      <c r="B169" s="376">
        <v>359</v>
      </c>
    </row>
    <row r="170" spans="1:2" s="368" customFormat="1" ht="16.5" customHeight="1">
      <c r="A170" s="198" t="s">
        <v>150</v>
      </c>
      <c r="B170" s="376">
        <v>110</v>
      </c>
    </row>
    <row r="171" spans="1:2" s="368" customFormat="1" ht="16.5" customHeight="1">
      <c r="A171" s="198" t="s">
        <v>255</v>
      </c>
      <c r="B171" s="376">
        <v>5</v>
      </c>
    </row>
    <row r="172" spans="1:2" s="368" customFormat="1" ht="16.5" customHeight="1">
      <c r="A172" s="375" t="s">
        <v>256</v>
      </c>
      <c r="B172" s="307">
        <f>SUM(B173:B173)</f>
        <v>1938</v>
      </c>
    </row>
    <row r="173" spans="1:2" s="368" customFormat="1" ht="16.5" customHeight="1">
      <c r="A173" s="198" t="s">
        <v>257</v>
      </c>
      <c r="B173" s="376">
        <v>1938</v>
      </c>
    </row>
    <row r="174" spans="1:2" s="368" customFormat="1" ht="16.5" customHeight="1">
      <c r="A174" s="375" t="s">
        <v>258</v>
      </c>
      <c r="B174" s="307">
        <f>SUM(B175:B177)</f>
        <v>952</v>
      </c>
    </row>
    <row r="175" spans="1:2" s="368" customFormat="1" ht="16.5" customHeight="1">
      <c r="A175" s="198" t="s">
        <v>259</v>
      </c>
      <c r="B175" s="376">
        <v>55</v>
      </c>
    </row>
    <row r="176" spans="1:2" s="368" customFormat="1" ht="16.5" customHeight="1">
      <c r="A176" s="198" t="s">
        <v>260</v>
      </c>
      <c r="B176" s="376">
        <v>390</v>
      </c>
    </row>
    <row r="177" spans="1:2" s="368" customFormat="1" ht="16.5" customHeight="1">
      <c r="A177" s="198" t="s">
        <v>261</v>
      </c>
      <c r="B177" s="376">
        <v>507</v>
      </c>
    </row>
    <row r="178" spans="1:2" s="368" customFormat="1" ht="16.5" customHeight="1">
      <c r="A178" s="375" t="s">
        <v>262</v>
      </c>
      <c r="B178" s="307">
        <f>SUM(B179:B179)</f>
        <v>2136</v>
      </c>
    </row>
    <row r="179" spans="1:2" s="368" customFormat="1" ht="16.5" customHeight="1">
      <c r="A179" s="198" t="s">
        <v>262</v>
      </c>
      <c r="B179" s="376">
        <v>2136</v>
      </c>
    </row>
    <row r="180" spans="1:2" s="368" customFormat="1" ht="16.5" customHeight="1">
      <c r="A180" s="374" t="s">
        <v>263</v>
      </c>
      <c r="B180" s="305">
        <f>B181+B191+B195+B198+B200</f>
        <v>10242</v>
      </c>
    </row>
    <row r="181" spans="1:2" s="368" customFormat="1" ht="16.5" customHeight="1">
      <c r="A181" s="375" t="s">
        <v>264</v>
      </c>
      <c r="B181" s="307">
        <f>SUM(B182:B190)</f>
        <v>4922</v>
      </c>
    </row>
    <row r="182" spans="1:2" s="368" customFormat="1" ht="16.5" customHeight="1">
      <c r="A182" s="198" t="s">
        <v>149</v>
      </c>
      <c r="B182" s="376">
        <v>750</v>
      </c>
    </row>
    <row r="183" spans="1:2" s="368" customFormat="1" ht="16.5" customHeight="1">
      <c r="A183" s="198" t="s">
        <v>150</v>
      </c>
      <c r="B183" s="376">
        <v>645</v>
      </c>
    </row>
    <row r="184" spans="1:2" s="368" customFormat="1" ht="16.5" customHeight="1">
      <c r="A184" s="198" t="s">
        <v>265</v>
      </c>
      <c r="B184" s="376">
        <v>486</v>
      </c>
    </row>
    <row r="185" spans="1:2" s="368" customFormat="1" ht="16.5" customHeight="1">
      <c r="A185" s="198" t="s">
        <v>266</v>
      </c>
      <c r="B185" s="376">
        <v>50</v>
      </c>
    </row>
    <row r="186" spans="1:2" s="368" customFormat="1" ht="16.5" customHeight="1">
      <c r="A186" s="198" t="s">
        <v>267</v>
      </c>
      <c r="B186" s="376">
        <v>1386</v>
      </c>
    </row>
    <row r="187" spans="1:2" s="368" customFormat="1" ht="16.5" customHeight="1">
      <c r="A187" s="198" t="s">
        <v>268</v>
      </c>
      <c r="B187" s="376">
        <v>16</v>
      </c>
    </row>
    <row r="188" spans="1:2" s="368" customFormat="1" ht="16.5" customHeight="1">
      <c r="A188" s="198" t="s">
        <v>269</v>
      </c>
      <c r="B188" s="376">
        <v>70</v>
      </c>
    </row>
    <row r="189" spans="1:2" s="368" customFormat="1" ht="16.5" customHeight="1">
      <c r="A189" s="384" t="s">
        <v>270</v>
      </c>
      <c r="B189" s="376">
        <v>114</v>
      </c>
    </row>
    <row r="190" spans="1:2" s="368" customFormat="1" ht="16.5" customHeight="1">
      <c r="A190" s="198" t="s">
        <v>271</v>
      </c>
      <c r="B190" s="376">
        <v>1405</v>
      </c>
    </row>
    <row r="191" spans="1:2" s="368" customFormat="1" ht="16.5" customHeight="1">
      <c r="A191" s="375" t="s">
        <v>272</v>
      </c>
      <c r="B191" s="307">
        <f>SUM(B192:B194)</f>
        <v>3996</v>
      </c>
    </row>
    <row r="192" spans="1:2" s="368" customFormat="1" ht="16.5" customHeight="1">
      <c r="A192" s="198" t="s">
        <v>273</v>
      </c>
      <c r="B192" s="376">
        <v>3297</v>
      </c>
    </row>
    <row r="193" spans="1:2" s="368" customFormat="1" ht="16.5" customHeight="1">
      <c r="A193" s="198" t="s">
        <v>274</v>
      </c>
      <c r="B193" s="376">
        <v>47</v>
      </c>
    </row>
    <row r="194" spans="1:2" s="368" customFormat="1" ht="16.5" customHeight="1">
      <c r="A194" s="198" t="s">
        <v>275</v>
      </c>
      <c r="B194" s="376">
        <v>652</v>
      </c>
    </row>
    <row r="195" spans="1:2" s="368" customFormat="1" ht="16.5" customHeight="1">
      <c r="A195" s="375" t="s">
        <v>276</v>
      </c>
      <c r="B195" s="307">
        <f>SUM(B196:B197)</f>
        <v>131</v>
      </c>
    </row>
    <row r="196" spans="1:2" s="368" customFormat="1" ht="16.5" customHeight="1">
      <c r="A196" s="198" t="s">
        <v>277</v>
      </c>
      <c r="B196" s="376">
        <v>101</v>
      </c>
    </row>
    <row r="197" spans="1:2" s="368" customFormat="1" ht="16.5" customHeight="1">
      <c r="A197" s="198" t="s">
        <v>278</v>
      </c>
      <c r="B197" s="376">
        <v>30</v>
      </c>
    </row>
    <row r="198" spans="1:2" s="368" customFormat="1" ht="16.5" customHeight="1">
      <c r="A198" s="375" t="s">
        <v>279</v>
      </c>
      <c r="B198" s="307">
        <f>SUM(B199:B199)</f>
        <v>992</v>
      </c>
    </row>
    <row r="199" spans="1:2" s="368" customFormat="1" ht="16.5" customHeight="1">
      <c r="A199" s="198" t="s">
        <v>280</v>
      </c>
      <c r="B199" s="376">
        <v>992</v>
      </c>
    </row>
    <row r="200" spans="1:2" s="368" customFormat="1" ht="16.5" customHeight="1">
      <c r="A200" s="375" t="s">
        <v>281</v>
      </c>
      <c r="B200" s="307">
        <f>SUM(B201:B201)</f>
        <v>201</v>
      </c>
    </row>
    <row r="201" spans="1:2" s="368" customFormat="1" ht="16.5" customHeight="1">
      <c r="A201" s="198" t="s">
        <v>281</v>
      </c>
      <c r="B201" s="376">
        <v>201</v>
      </c>
    </row>
    <row r="202" spans="1:2" s="368" customFormat="1" ht="16.5" customHeight="1">
      <c r="A202" s="374" t="s">
        <v>282</v>
      </c>
      <c r="B202" s="305">
        <f>B203+B212+B218+B225+B229+B235+B241+B244+B252+B256+B254+B259+B261+B263+B268</f>
        <v>144766</v>
      </c>
    </row>
    <row r="203" spans="1:2" s="368" customFormat="1" ht="16.5" customHeight="1">
      <c r="A203" s="375" t="s">
        <v>283</v>
      </c>
      <c r="B203" s="307">
        <f>SUM(B204:B211)</f>
        <v>4338</v>
      </c>
    </row>
    <row r="204" spans="1:2" s="368" customFormat="1" ht="16.5" customHeight="1">
      <c r="A204" s="198" t="s">
        <v>149</v>
      </c>
      <c r="B204" s="376">
        <v>957</v>
      </c>
    </row>
    <row r="205" spans="1:2" s="368" customFormat="1" ht="16.5" customHeight="1">
      <c r="A205" s="198" t="s">
        <v>284</v>
      </c>
      <c r="B205" s="376">
        <v>821</v>
      </c>
    </row>
    <row r="206" spans="1:2" s="368" customFormat="1" ht="16.5" customHeight="1">
      <c r="A206" s="198" t="s">
        <v>285</v>
      </c>
      <c r="B206" s="376">
        <v>22</v>
      </c>
    </row>
    <row r="207" spans="1:2" s="368" customFormat="1" ht="16.5" customHeight="1">
      <c r="A207" s="198" t="s">
        <v>286</v>
      </c>
      <c r="B207" s="376">
        <v>620</v>
      </c>
    </row>
    <row r="208" spans="1:2" s="368" customFormat="1" ht="16.5" customHeight="1">
      <c r="A208" s="198" t="s">
        <v>287</v>
      </c>
      <c r="B208" s="376">
        <v>1481</v>
      </c>
    </row>
    <row r="209" spans="1:2" s="368" customFormat="1" ht="16.5" customHeight="1">
      <c r="A209" s="198" t="s">
        <v>288</v>
      </c>
      <c r="B209" s="376">
        <v>80</v>
      </c>
    </row>
    <row r="210" spans="1:2" s="368" customFormat="1" ht="16.5" customHeight="1">
      <c r="A210" s="198" t="s">
        <v>289</v>
      </c>
      <c r="B210" s="376">
        <v>80</v>
      </c>
    </row>
    <row r="211" spans="1:2" s="368" customFormat="1" ht="16.5" customHeight="1">
      <c r="A211" s="198" t="s">
        <v>290</v>
      </c>
      <c r="B211" s="376">
        <v>277</v>
      </c>
    </row>
    <row r="212" spans="1:2" s="368" customFormat="1" ht="16.5" customHeight="1">
      <c r="A212" s="375" t="s">
        <v>291</v>
      </c>
      <c r="B212" s="307">
        <f>SUM(B213:B217)</f>
        <v>941</v>
      </c>
    </row>
    <row r="213" spans="1:2" s="368" customFormat="1" ht="16.5" customHeight="1">
      <c r="A213" s="198" t="s">
        <v>149</v>
      </c>
      <c r="B213" s="376">
        <v>343</v>
      </c>
    </row>
    <row r="214" spans="1:2" s="368" customFormat="1" ht="16.5" customHeight="1">
      <c r="A214" s="198" t="s">
        <v>292</v>
      </c>
      <c r="B214" s="376">
        <v>32</v>
      </c>
    </row>
    <row r="215" spans="1:2" s="368" customFormat="1" ht="16.5" customHeight="1">
      <c r="A215" s="198" t="s">
        <v>293</v>
      </c>
      <c r="B215" s="376">
        <v>58</v>
      </c>
    </row>
    <row r="216" spans="1:2" s="368" customFormat="1" ht="16.5" customHeight="1">
      <c r="A216" s="198" t="s">
        <v>294</v>
      </c>
      <c r="B216" s="376">
        <v>61</v>
      </c>
    </row>
    <row r="217" spans="1:2" s="368" customFormat="1" ht="16.5" customHeight="1">
      <c r="A217" s="198" t="s">
        <v>295</v>
      </c>
      <c r="B217" s="376">
        <v>447</v>
      </c>
    </row>
    <row r="218" spans="1:2" s="368" customFormat="1" ht="16.5" customHeight="1">
      <c r="A218" s="375" t="s">
        <v>296</v>
      </c>
      <c r="B218" s="307">
        <f>SUM(B219:B224)</f>
        <v>83007</v>
      </c>
    </row>
    <row r="219" spans="1:2" s="368" customFormat="1" ht="16.5" customHeight="1">
      <c r="A219" s="198" t="s">
        <v>297</v>
      </c>
      <c r="B219" s="376">
        <v>4910</v>
      </c>
    </row>
    <row r="220" spans="1:2" s="368" customFormat="1" ht="16.5" customHeight="1">
      <c r="A220" s="198" t="s">
        <v>298</v>
      </c>
      <c r="B220" s="376">
        <v>17455</v>
      </c>
    </row>
    <row r="221" spans="1:2" s="368" customFormat="1" ht="16.5" customHeight="1">
      <c r="A221" s="198" t="s">
        <v>299</v>
      </c>
      <c r="B221" s="376">
        <v>2129</v>
      </c>
    </row>
    <row r="222" spans="1:2" s="368" customFormat="1" ht="16.5" customHeight="1">
      <c r="A222" s="198" t="s">
        <v>300</v>
      </c>
      <c r="B222" s="376">
        <v>16985</v>
      </c>
    </row>
    <row r="223" spans="1:2" s="368" customFormat="1" ht="16.5" customHeight="1">
      <c r="A223" s="198" t="s">
        <v>301</v>
      </c>
      <c r="B223" s="376">
        <v>38953</v>
      </c>
    </row>
    <row r="224" spans="1:2" s="368" customFormat="1" ht="16.5" customHeight="1">
      <c r="A224" s="198" t="s">
        <v>302</v>
      </c>
      <c r="B224" s="376">
        <v>2575</v>
      </c>
    </row>
    <row r="225" spans="1:2" s="368" customFormat="1" ht="16.5" customHeight="1">
      <c r="A225" s="375" t="s">
        <v>303</v>
      </c>
      <c r="B225" s="307">
        <f>SUM(B226:B228)</f>
        <v>4527</v>
      </c>
    </row>
    <row r="226" spans="1:2" s="368" customFormat="1" ht="16.5" customHeight="1">
      <c r="A226" s="198" t="s">
        <v>304</v>
      </c>
      <c r="B226" s="376">
        <v>1000</v>
      </c>
    </row>
    <row r="227" spans="1:2" s="368" customFormat="1" ht="16.5" customHeight="1">
      <c r="A227" s="198" t="s">
        <v>305</v>
      </c>
      <c r="B227" s="376">
        <v>3497</v>
      </c>
    </row>
    <row r="228" spans="1:2" s="368" customFormat="1" ht="16.5" customHeight="1">
      <c r="A228" s="198" t="s">
        <v>306</v>
      </c>
      <c r="B228" s="376">
        <v>30</v>
      </c>
    </row>
    <row r="229" spans="1:2" s="368" customFormat="1" ht="16.5" customHeight="1">
      <c r="A229" s="375" t="s">
        <v>307</v>
      </c>
      <c r="B229" s="307">
        <f>SUM(B230:B234)</f>
        <v>6057</v>
      </c>
    </row>
    <row r="230" spans="1:2" s="368" customFormat="1" ht="16.5" customHeight="1">
      <c r="A230" s="198" t="s">
        <v>308</v>
      </c>
      <c r="B230" s="376">
        <v>3124</v>
      </c>
    </row>
    <row r="231" spans="1:2" s="368" customFormat="1" ht="16.5" customHeight="1">
      <c r="A231" s="198" t="s">
        <v>309</v>
      </c>
      <c r="B231" s="376">
        <v>1688</v>
      </c>
    </row>
    <row r="232" spans="1:2" s="368" customFormat="1" ht="16.5" customHeight="1">
      <c r="A232" s="198" t="s">
        <v>310</v>
      </c>
      <c r="B232" s="376">
        <v>282</v>
      </c>
    </row>
    <row r="233" spans="1:2" s="368" customFormat="1" ht="16.5" customHeight="1">
      <c r="A233" s="198" t="s">
        <v>311</v>
      </c>
      <c r="B233" s="376">
        <v>276</v>
      </c>
    </row>
    <row r="234" spans="1:2" s="368" customFormat="1" ht="16.5" customHeight="1">
      <c r="A234" s="198" t="s">
        <v>312</v>
      </c>
      <c r="B234" s="376">
        <v>687</v>
      </c>
    </row>
    <row r="235" spans="1:2" s="368" customFormat="1" ht="16.5" customHeight="1">
      <c r="A235" s="375" t="s">
        <v>313</v>
      </c>
      <c r="B235" s="307">
        <f>SUM(B236:B240)</f>
        <v>31301</v>
      </c>
    </row>
    <row r="236" spans="1:2" s="368" customFormat="1" ht="16.5" customHeight="1">
      <c r="A236" s="198" t="s">
        <v>314</v>
      </c>
      <c r="B236" s="376">
        <v>512</v>
      </c>
    </row>
    <row r="237" spans="1:2" s="368" customFormat="1" ht="16.5" customHeight="1">
      <c r="A237" s="198" t="s">
        <v>315</v>
      </c>
      <c r="B237" s="376">
        <v>26148</v>
      </c>
    </row>
    <row r="238" spans="1:2" s="368" customFormat="1" ht="16.5" customHeight="1">
      <c r="A238" s="198" t="s">
        <v>316</v>
      </c>
      <c r="B238" s="376">
        <v>1286</v>
      </c>
    </row>
    <row r="239" spans="1:2" s="368" customFormat="1" ht="16.5" customHeight="1">
      <c r="A239" s="198" t="s">
        <v>317</v>
      </c>
      <c r="B239" s="376">
        <v>2417</v>
      </c>
    </row>
    <row r="240" spans="1:2" s="368" customFormat="1" ht="16.5" customHeight="1">
      <c r="A240" s="198" t="s">
        <v>318</v>
      </c>
      <c r="B240" s="376">
        <v>938</v>
      </c>
    </row>
    <row r="241" spans="1:2" s="368" customFormat="1" ht="16.5" customHeight="1">
      <c r="A241" s="375" t="s">
        <v>319</v>
      </c>
      <c r="B241" s="307">
        <f>SUM(B242:B243)</f>
        <v>77</v>
      </c>
    </row>
    <row r="242" spans="1:2" s="368" customFormat="1" ht="16.5" customHeight="1">
      <c r="A242" s="198" t="s">
        <v>320</v>
      </c>
      <c r="B242" s="376">
        <v>40</v>
      </c>
    </row>
    <row r="243" spans="1:2" s="368" customFormat="1" ht="16.5" customHeight="1">
      <c r="A243" s="198" t="s">
        <v>321</v>
      </c>
      <c r="B243" s="376">
        <v>37</v>
      </c>
    </row>
    <row r="244" spans="1:2" s="368" customFormat="1" ht="16.5" customHeight="1">
      <c r="A244" s="375" t="s">
        <v>322</v>
      </c>
      <c r="B244" s="307">
        <f>SUM(B245:B251)</f>
        <v>3703</v>
      </c>
    </row>
    <row r="245" spans="1:2" s="368" customFormat="1" ht="16.5" customHeight="1">
      <c r="A245" s="198" t="s">
        <v>149</v>
      </c>
      <c r="B245" s="376">
        <v>70</v>
      </c>
    </row>
    <row r="246" spans="1:2" s="368" customFormat="1" ht="16.5" customHeight="1">
      <c r="A246" s="198" t="s">
        <v>323</v>
      </c>
      <c r="B246" s="376">
        <v>4</v>
      </c>
    </row>
    <row r="247" spans="1:2" s="368" customFormat="1" ht="16.5" customHeight="1">
      <c r="A247" s="198" t="s">
        <v>324</v>
      </c>
      <c r="B247" s="376">
        <v>401</v>
      </c>
    </row>
    <row r="248" spans="1:2" s="368" customFormat="1" ht="16.5" customHeight="1">
      <c r="A248" s="198" t="s">
        <v>325</v>
      </c>
      <c r="B248" s="376">
        <v>23</v>
      </c>
    </row>
    <row r="249" spans="1:2" s="368" customFormat="1" ht="16.5" customHeight="1">
      <c r="A249" s="198" t="s">
        <v>326</v>
      </c>
      <c r="B249" s="376">
        <v>21</v>
      </c>
    </row>
    <row r="250" spans="1:2" s="368" customFormat="1" ht="16.5" customHeight="1">
      <c r="A250" s="198" t="s">
        <v>327</v>
      </c>
      <c r="B250" s="376">
        <v>197</v>
      </c>
    </row>
    <row r="251" spans="1:2" s="368" customFormat="1" ht="16.5" customHeight="1">
      <c r="A251" s="198" t="s">
        <v>328</v>
      </c>
      <c r="B251" s="376">
        <v>2987</v>
      </c>
    </row>
    <row r="252" spans="1:2" s="368" customFormat="1" ht="16.5" customHeight="1">
      <c r="A252" s="375" t="s">
        <v>329</v>
      </c>
      <c r="B252" s="307">
        <f>SUM(B253:B253)</f>
        <v>24</v>
      </c>
    </row>
    <row r="253" spans="1:2" s="368" customFormat="1" ht="16.5" customHeight="1">
      <c r="A253" s="198" t="s">
        <v>149</v>
      </c>
      <c r="B253" s="376">
        <v>24</v>
      </c>
    </row>
    <row r="254" spans="1:2" s="368" customFormat="1" ht="16.5" customHeight="1">
      <c r="A254" s="375" t="s">
        <v>330</v>
      </c>
      <c r="B254" s="307">
        <f>SUM(B255:B255)</f>
        <v>4335</v>
      </c>
    </row>
    <row r="255" spans="1:2" s="368" customFormat="1" ht="16.5" customHeight="1">
      <c r="A255" s="198" t="s">
        <v>331</v>
      </c>
      <c r="B255" s="376">
        <v>4335</v>
      </c>
    </row>
    <row r="256" spans="1:2" s="368" customFormat="1" ht="16.5" customHeight="1">
      <c r="A256" s="375" t="s">
        <v>332</v>
      </c>
      <c r="B256" s="307">
        <f>SUM(B257:B258)</f>
        <v>789</v>
      </c>
    </row>
    <row r="257" spans="1:2" s="368" customFormat="1" ht="16.5" customHeight="1">
      <c r="A257" s="198" t="s">
        <v>333</v>
      </c>
      <c r="B257" s="376">
        <v>568</v>
      </c>
    </row>
    <row r="258" spans="1:2" s="368" customFormat="1" ht="16.5" customHeight="1">
      <c r="A258" s="198" t="s">
        <v>334</v>
      </c>
      <c r="B258" s="376">
        <v>221</v>
      </c>
    </row>
    <row r="259" spans="1:2" s="368" customFormat="1" ht="16.5" customHeight="1">
      <c r="A259" s="375" t="s">
        <v>335</v>
      </c>
      <c r="B259" s="307">
        <f>SUM(B260:B260)</f>
        <v>112</v>
      </c>
    </row>
    <row r="260" spans="1:2" s="368" customFormat="1" ht="16.5" customHeight="1">
      <c r="A260" s="198" t="s">
        <v>336</v>
      </c>
      <c r="B260" s="376">
        <v>112</v>
      </c>
    </row>
    <row r="261" spans="1:2" s="368" customFormat="1" ht="16.5" customHeight="1">
      <c r="A261" s="375" t="s">
        <v>337</v>
      </c>
      <c r="B261" s="307">
        <f>SUM(B262:B262)</f>
        <v>195</v>
      </c>
    </row>
    <row r="262" spans="1:2" s="368" customFormat="1" ht="16.5" customHeight="1">
      <c r="A262" s="198" t="s">
        <v>338</v>
      </c>
      <c r="B262" s="376">
        <v>195</v>
      </c>
    </row>
    <row r="263" spans="1:2" s="368" customFormat="1" ht="16.5" customHeight="1">
      <c r="A263" s="375" t="s">
        <v>339</v>
      </c>
      <c r="B263" s="307">
        <f>SUM(B264:B267)</f>
        <v>580</v>
      </c>
    </row>
    <row r="264" spans="1:2" s="368" customFormat="1" ht="16.5" customHeight="1">
      <c r="A264" s="198" t="s">
        <v>149</v>
      </c>
      <c r="B264" s="376">
        <v>201</v>
      </c>
    </row>
    <row r="265" spans="1:2" s="368" customFormat="1" ht="16.5" customHeight="1">
      <c r="A265" s="198" t="s">
        <v>340</v>
      </c>
      <c r="B265" s="376">
        <v>187</v>
      </c>
    </row>
    <row r="266" spans="1:2" s="368" customFormat="1" ht="16.5" customHeight="1">
      <c r="A266" s="198" t="s">
        <v>154</v>
      </c>
      <c r="B266" s="376">
        <v>61</v>
      </c>
    </row>
    <row r="267" spans="1:2" s="368" customFormat="1" ht="16.5" customHeight="1">
      <c r="A267" s="198" t="s">
        <v>341</v>
      </c>
      <c r="B267" s="376">
        <v>131</v>
      </c>
    </row>
    <row r="268" spans="1:2" s="368" customFormat="1" ht="16.5" customHeight="1">
      <c r="A268" s="375" t="s">
        <v>342</v>
      </c>
      <c r="B268" s="307">
        <f>SUM(B269)</f>
        <v>4780</v>
      </c>
    </row>
    <row r="269" spans="1:2" s="368" customFormat="1" ht="16.5" customHeight="1">
      <c r="A269" s="198" t="s">
        <v>342</v>
      </c>
      <c r="B269" s="376">
        <v>4780</v>
      </c>
    </row>
    <row r="270" spans="1:2" s="368" customFormat="1" ht="16.5" customHeight="1">
      <c r="A270" s="374" t="s">
        <v>343</v>
      </c>
      <c r="B270" s="305">
        <f>B271+B273+B279+B282+B291+B293+B296+B301+B303+B306+B308+B313+B315</f>
        <v>54819</v>
      </c>
    </row>
    <row r="271" spans="1:2" s="368" customFormat="1" ht="16.5" customHeight="1">
      <c r="A271" s="375" t="s">
        <v>344</v>
      </c>
      <c r="B271" s="307">
        <f>SUM(B272:B272)</f>
        <v>517</v>
      </c>
    </row>
    <row r="272" spans="1:2" s="368" customFormat="1" ht="16.5" customHeight="1">
      <c r="A272" s="198" t="s">
        <v>149</v>
      </c>
      <c r="B272" s="376">
        <v>517</v>
      </c>
    </row>
    <row r="273" spans="1:2" s="368" customFormat="1" ht="16.5" customHeight="1">
      <c r="A273" s="375" t="s">
        <v>345</v>
      </c>
      <c r="B273" s="307">
        <f>SUM(B274:B278)</f>
        <v>1716</v>
      </c>
    </row>
    <row r="274" spans="1:2" s="368" customFormat="1" ht="16.5" customHeight="1">
      <c r="A274" s="198" t="s">
        <v>346</v>
      </c>
      <c r="B274" s="376">
        <v>1</v>
      </c>
    </row>
    <row r="275" spans="1:2" s="368" customFormat="1" ht="16.5" customHeight="1">
      <c r="A275" s="198" t="s">
        <v>347</v>
      </c>
      <c r="B275" s="376">
        <v>1098</v>
      </c>
    </row>
    <row r="276" spans="1:2" s="368" customFormat="1" ht="16.5" customHeight="1">
      <c r="A276" s="198" t="s">
        <v>348</v>
      </c>
      <c r="B276" s="376">
        <v>246</v>
      </c>
    </row>
    <row r="277" spans="1:2" s="368" customFormat="1" ht="16.5" customHeight="1">
      <c r="A277" s="198" t="s">
        <v>349</v>
      </c>
      <c r="B277" s="376">
        <v>197</v>
      </c>
    </row>
    <row r="278" spans="1:2" s="368" customFormat="1" ht="16.5" customHeight="1">
      <c r="A278" s="198" t="s">
        <v>350</v>
      </c>
      <c r="B278" s="376">
        <v>174</v>
      </c>
    </row>
    <row r="279" spans="1:2" s="368" customFormat="1" ht="16.5" customHeight="1">
      <c r="A279" s="375" t="s">
        <v>351</v>
      </c>
      <c r="B279" s="307">
        <f>SUM(B280:B281)</f>
        <v>2564</v>
      </c>
    </row>
    <row r="280" spans="1:2" s="368" customFormat="1" ht="16.5" customHeight="1">
      <c r="A280" s="198" t="s">
        <v>352</v>
      </c>
      <c r="B280" s="376">
        <v>1731</v>
      </c>
    </row>
    <row r="281" spans="1:2" s="368" customFormat="1" ht="16.5" customHeight="1">
      <c r="A281" s="198" t="s">
        <v>353</v>
      </c>
      <c r="B281" s="376">
        <v>833</v>
      </c>
    </row>
    <row r="282" spans="1:2" s="368" customFormat="1" ht="16.5" customHeight="1">
      <c r="A282" s="375" t="s">
        <v>354</v>
      </c>
      <c r="B282" s="307">
        <f>SUM(B283:B290)</f>
        <v>13830</v>
      </c>
    </row>
    <row r="283" spans="1:2" s="368" customFormat="1" ht="16.5" customHeight="1">
      <c r="A283" s="198" t="s">
        <v>355</v>
      </c>
      <c r="B283" s="376">
        <v>1113</v>
      </c>
    </row>
    <row r="284" spans="1:2" s="368" customFormat="1" ht="16.5" customHeight="1">
      <c r="A284" s="198" t="s">
        <v>356</v>
      </c>
      <c r="B284" s="376">
        <v>763</v>
      </c>
    </row>
    <row r="285" spans="1:2" s="368" customFormat="1" ht="16.5" customHeight="1">
      <c r="A285" s="198" t="s">
        <v>357</v>
      </c>
      <c r="B285" s="376">
        <v>331</v>
      </c>
    </row>
    <row r="286" spans="1:2" s="368" customFormat="1" ht="16.5" customHeight="1">
      <c r="A286" s="198" t="s">
        <v>358</v>
      </c>
      <c r="B286" s="376">
        <v>15</v>
      </c>
    </row>
    <row r="287" spans="1:2" s="368" customFormat="1" ht="16.5" customHeight="1">
      <c r="A287" s="198" t="s">
        <v>359</v>
      </c>
      <c r="B287" s="376">
        <v>4017</v>
      </c>
    </row>
    <row r="288" spans="1:2" s="368" customFormat="1" ht="16.5" customHeight="1">
      <c r="A288" s="198" t="s">
        <v>360</v>
      </c>
      <c r="B288" s="376">
        <v>2462</v>
      </c>
    </row>
    <row r="289" spans="1:2" s="368" customFormat="1" ht="16.5" customHeight="1">
      <c r="A289" s="198" t="s">
        <v>361</v>
      </c>
      <c r="B289" s="376">
        <v>5096</v>
      </c>
    </row>
    <row r="290" spans="1:2" s="368" customFormat="1" ht="16.5" customHeight="1">
      <c r="A290" s="198" t="s">
        <v>362</v>
      </c>
      <c r="B290" s="376">
        <v>33</v>
      </c>
    </row>
    <row r="291" spans="1:2" s="368" customFormat="1" ht="16.5" customHeight="1">
      <c r="A291" s="375" t="s">
        <v>363</v>
      </c>
      <c r="B291" s="307">
        <f>SUM(B292:B292)</f>
        <v>62</v>
      </c>
    </row>
    <row r="292" spans="1:2" s="368" customFormat="1" ht="16.5" customHeight="1">
      <c r="A292" s="198" t="s">
        <v>364</v>
      </c>
      <c r="B292" s="376">
        <v>62</v>
      </c>
    </row>
    <row r="293" spans="1:2" s="368" customFormat="1" ht="16.5" customHeight="1">
      <c r="A293" s="375" t="s">
        <v>365</v>
      </c>
      <c r="B293" s="307">
        <f>SUM(B294:B295)</f>
        <v>3366</v>
      </c>
    </row>
    <row r="294" spans="1:2" s="368" customFormat="1" ht="16.5" customHeight="1">
      <c r="A294" s="198" t="s">
        <v>366</v>
      </c>
      <c r="B294" s="376">
        <v>3299</v>
      </c>
    </row>
    <row r="295" spans="1:2" s="368" customFormat="1" ht="16.5" customHeight="1">
      <c r="A295" s="198" t="s">
        <v>367</v>
      </c>
      <c r="B295" s="376">
        <v>67</v>
      </c>
    </row>
    <row r="296" spans="1:2" s="368" customFormat="1" ht="16.5" customHeight="1">
      <c r="A296" s="375" t="s">
        <v>368</v>
      </c>
      <c r="B296" s="307">
        <f>SUM(B297:B300)</f>
        <v>22041</v>
      </c>
    </row>
    <row r="297" spans="1:2" s="368" customFormat="1" ht="16.5" customHeight="1">
      <c r="A297" s="198" t="s">
        <v>369</v>
      </c>
      <c r="B297" s="376">
        <v>6787</v>
      </c>
    </row>
    <row r="298" spans="1:2" s="368" customFormat="1" ht="16.5" customHeight="1">
      <c r="A298" s="198" t="s">
        <v>370</v>
      </c>
      <c r="B298" s="376">
        <v>12805</v>
      </c>
    </row>
    <row r="299" spans="1:2" s="368" customFormat="1" ht="16.5" customHeight="1">
      <c r="A299" s="198" t="s">
        <v>371</v>
      </c>
      <c r="B299" s="376">
        <v>2429</v>
      </c>
    </row>
    <row r="300" spans="1:2" s="368" customFormat="1" ht="16.5" customHeight="1">
      <c r="A300" s="198" t="s">
        <v>372</v>
      </c>
      <c r="B300" s="376">
        <v>20</v>
      </c>
    </row>
    <row r="301" spans="1:2" s="368" customFormat="1" ht="16.5" customHeight="1">
      <c r="A301" s="375" t="s">
        <v>373</v>
      </c>
      <c r="B301" s="307">
        <f>SUM(B302:B302)</f>
        <v>7615</v>
      </c>
    </row>
    <row r="302" spans="1:2" s="368" customFormat="1" ht="16.5" customHeight="1">
      <c r="A302" s="198" t="s">
        <v>374</v>
      </c>
      <c r="B302" s="376">
        <v>7615</v>
      </c>
    </row>
    <row r="303" spans="1:2" s="368" customFormat="1" ht="16.5" customHeight="1">
      <c r="A303" s="375" t="s">
        <v>375</v>
      </c>
      <c r="B303" s="307">
        <f>SUM(B304:B305)</f>
        <v>1532</v>
      </c>
    </row>
    <row r="304" spans="1:2" s="368" customFormat="1" ht="16.5" customHeight="1">
      <c r="A304" s="377" t="s">
        <v>376</v>
      </c>
      <c r="B304" s="309">
        <v>1380</v>
      </c>
    </row>
    <row r="305" spans="1:2" s="368" customFormat="1" ht="16.5" customHeight="1">
      <c r="A305" s="198" t="s">
        <v>377</v>
      </c>
      <c r="B305" s="376">
        <v>152</v>
      </c>
    </row>
    <row r="306" spans="1:2" s="368" customFormat="1" ht="16.5" customHeight="1">
      <c r="A306" s="375" t="s">
        <v>378</v>
      </c>
      <c r="B306" s="307">
        <f>SUM(B307:B307)</f>
        <v>51</v>
      </c>
    </row>
    <row r="307" spans="1:2" s="368" customFormat="1" ht="16.5" customHeight="1">
      <c r="A307" s="198" t="s">
        <v>379</v>
      </c>
      <c r="B307" s="376">
        <v>51</v>
      </c>
    </row>
    <row r="308" spans="1:2" s="368" customFormat="1" ht="16.5" customHeight="1">
      <c r="A308" s="375" t="s">
        <v>380</v>
      </c>
      <c r="B308" s="307">
        <f>SUM(B309:B312)</f>
        <v>913</v>
      </c>
    </row>
    <row r="309" spans="1:2" s="368" customFormat="1" ht="16.5" customHeight="1">
      <c r="A309" s="198" t="s">
        <v>149</v>
      </c>
      <c r="B309" s="376">
        <v>575</v>
      </c>
    </row>
    <row r="310" spans="1:2" s="368" customFormat="1" ht="16.5" customHeight="1">
      <c r="A310" s="198" t="s">
        <v>381</v>
      </c>
      <c r="B310" s="376">
        <v>47</v>
      </c>
    </row>
    <row r="311" spans="1:2" s="368" customFormat="1" ht="16.5" customHeight="1">
      <c r="A311" s="198" t="s">
        <v>382</v>
      </c>
      <c r="B311" s="376">
        <v>274</v>
      </c>
    </row>
    <row r="312" spans="1:2" s="368" customFormat="1" ht="16.5" customHeight="1">
      <c r="A312" s="198" t="s">
        <v>383</v>
      </c>
      <c r="B312" s="376">
        <v>17</v>
      </c>
    </row>
    <row r="313" spans="1:2" s="368" customFormat="1" ht="16.5" customHeight="1">
      <c r="A313" s="375" t="s">
        <v>384</v>
      </c>
      <c r="B313" s="307">
        <f>SUM(B314)</f>
        <v>80</v>
      </c>
    </row>
    <row r="314" spans="1:2" s="368" customFormat="1" ht="16.5" customHeight="1">
      <c r="A314" s="198" t="s">
        <v>384</v>
      </c>
      <c r="B314" s="376">
        <v>80</v>
      </c>
    </row>
    <row r="315" spans="1:2" s="368" customFormat="1" ht="16.5" customHeight="1">
      <c r="A315" s="375" t="s">
        <v>385</v>
      </c>
      <c r="B315" s="307">
        <f>SUM(B316)</f>
        <v>532</v>
      </c>
    </row>
    <row r="316" spans="1:2" s="368" customFormat="1" ht="16.5" customHeight="1">
      <c r="A316" s="198" t="s">
        <v>385</v>
      </c>
      <c r="B316" s="376">
        <v>532</v>
      </c>
    </row>
    <row r="317" spans="1:2" s="368" customFormat="1" ht="16.5" customHeight="1">
      <c r="A317" s="374" t="s">
        <v>386</v>
      </c>
      <c r="B317" s="305">
        <f>B318+B321+B326+B328</f>
        <v>4904</v>
      </c>
    </row>
    <row r="318" spans="1:2" s="368" customFormat="1" ht="16.5" customHeight="1">
      <c r="A318" s="375" t="s">
        <v>387</v>
      </c>
      <c r="B318" s="307">
        <f>SUM(B319:B320)</f>
        <v>1135</v>
      </c>
    </row>
    <row r="319" spans="1:2" s="368" customFormat="1" ht="16.5" customHeight="1">
      <c r="A319" s="198" t="s">
        <v>149</v>
      </c>
      <c r="B319" s="376">
        <v>1049</v>
      </c>
    </row>
    <row r="320" spans="1:2" s="368" customFormat="1" ht="16.5" customHeight="1">
      <c r="A320" s="198" t="s">
        <v>388</v>
      </c>
      <c r="B320" s="376">
        <v>86</v>
      </c>
    </row>
    <row r="321" spans="1:2" s="368" customFormat="1" ht="16.5" customHeight="1">
      <c r="A321" s="375" t="s">
        <v>389</v>
      </c>
      <c r="B321" s="307">
        <f>SUM(B322:B325)</f>
        <v>3192</v>
      </c>
    </row>
    <row r="322" spans="1:2" s="368" customFormat="1" ht="16.5" customHeight="1">
      <c r="A322" s="198" t="s">
        <v>390</v>
      </c>
      <c r="B322" s="376">
        <v>500</v>
      </c>
    </row>
    <row r="323" spans="1:2" s="368" customFormat="1" ht="16.5" customHeight="1">
      <c r="A323" s="198" t="s">
        <v>391</v>
      </c>
      <c r="B323" s="376">
        <v>1727</v>
      </c>
    </row>
    <row r="324" spans="1:2" s="368" customFormat="1" ht="16.5" customHeight="1">
      <c r="A324" s="198" t="s">
        <v>392</v>
      </c>
      <c r="B324" s="376">
        <v>14</v>
      </c>
    </row>
    <row r="325" spans="1:2" s="368" customFormat="1" ht="16.5" customHeight="1">
      <c r="A325" s="198" t="s">
        <v>393</v>
      </c>
      <c r="B325" s="376">
        <v>951</v>
      </c>
    </row>
    <row r="326" spans="1:2" s="368" customFormat="1" ht="16.5" customHeight="1">
      <c r="A326" s="375" t="s">
        <v>394</v>
      </c>
      <c r="B326" s="307">
        <f>SUM(B327:B327)</f>
        <v>55</v>
      </c>
    </row>
    <row r="327" spans="1:2" s="368" customFormat="1" ht="16.5" customHeight="1">
      <c r="A327" s="198" t="s">
        <v>395</v>
      </c>
      <c r="B327" s="376">
        <v>55</v>
      </c>
    </row>
    <row r="328" spans="1:2" s="368" customFormat="1" ht="16.5" customHeight="1">
      <c r="A328" s="375" t="s">
        <v>396</v>
      </c>
      <c r="B328" s="307">
        <f>SUM(B329)</f>
        <v>522</v>
      </c>
    </row>
    <row r="329" spans="1:2" s="368" customFormat="1" ht="16.5" customHeight="1">
      <c r="A329" s="198" t="s">
        <v>396</v>
      </c>
      <c r="B329" s="376">
        <v>522</v>
      </c>
    </row>
    <row r="330" spans="1:2" s="368" customFormat="1" ht="16.5" customHeight="1">
      <c r="A330" s="374" t="s">
        <v>397</v>
      </c>
      <c r="B330" s="305">
        <f>B331+B335+B337+B339</f>
        <v>102459</v>
      </c>
    </row>
    <row r="331" spans="1:2" s="368" customFormat="1" ht="16.5" customHeight="1">
      <c r="A331" s="375" t="s">
        <v>398</v>
      </c>
      <c r="B331" s="307">
        <f>SUM(B332:B334)</f>
        <v>15071</v>
      </c>
    </row>
    <row r="332" spans="1:2" s="368" customFormat="1" ht="16.5" customHeight="1">
      <c r="A332" s="198" t="s">
        <v>149</v>
      </c>
      <c r="B332" s="376">
        <v>6323</v>
      </c>
    </row>
    <row r="333" spans="1:2" s="368" customFormat="1" ht="16.5" customHeight="1">
      <c r="A333" s="198" t="s">
        <v>150</v>
      </c>
      <c r="B333" s="376">
        <v>4707</v>
      </c>
    </row>
    <row r="334" spans="1:2" s="368" customFormat="1" ht="16.5" customHeight="1">
      <c r="A334" s="198" t="s">
        <v>399</v>
      </c>
      <c r="B334" s="376">
        <v>4041</v>
      </c>
    </row>
    <row r="335" spans="1:2" s="368" customFormat="1" ht="16.5" customHeight="1">
      <c r="A335" s="375" t="s">
        <v>400</v>
      </c>
      <c r="B335" s="307">
        <f>SUM(B336:B336)</f>
        <v>407</v>
      </c>
    </row>
    <row r="336" spans="1:2" s="368" customFormat="1" ht="16.5" customHeight="1">
      <c r="A336" s="198" t="s">
        <v>401</v>
      </c>
      <c r="B336" s="376">
        <v>407</v>
      </c>
    </row>
    <row r="337" spans="1:2" s="368" customFormat="1" ht="16.5" customHeight="1">
      <c r="A337" s="375" t="s">
        <v>402</v>
      </c>
      <c r="B337" s="307">
        <f>SUM(B338)</f>
        <v>38552</v>
      </c>
    </row>
    <row r="338" spans="1:2" s="368" customFormat="1" ht="16.5" customHeight="1">
      <c r="A338" s="198" t="s">
        <v>402</v>
      </c>
      <c r="B338" s="376">
        <v>38552</v>
      </c>
    </row>
    <row r="339" spans="1:2" s="368" customFormat="1" ht="16.5" customHeight="1">
      <c r="A339" s="375" t="s">
        <v>403</v>
      </c>
      <c r="B339" s="307">
        <f>SUM(B340)</f>
        <v>48429</v>
      </c>
    </row>
    <row r="340" spans="1:2" s="368" customFormat="1" ht="16.5" customHeight="1">
      <c r="A340" s="198" t="s">
        <v>403</v>
      </c>
      <c r="B340" s="376">
        <v>48429</v>
      </c>
    </row>
    <row r="341" spans="1:2" s="368" customFormat="1" ht="16.5" customHeight="1">
      <c r="A341" s="374" t="s">
        <v>404</v>
      </c>
      <c r="B341" s="305">
        <f>B342+B345+B348+B350</f>
        <v>5669</v>
      </c>
    </row>
    <row r="342" spans="1:2" s="368" customFormat="1" ht="16.5" customHeight="1">
      <c r="A342" s="375" t="s">
        <v>405</v>
      </c>
      <c r="B342" s="307">
        <f>SUM(B343:B344)</f>
        <v>341</v>
      </c>
    </row>
    <row r="343" spans="1:2" s="368" customFormat="1" ht="16.5" customHeight="1">
      <c r="A343" s="198" t="s">
        <v>154</v>
      </c>
      <c r="B343" s="376">
        <v>139</v>
      </c>
    </row>
    <row r="344" spans="1:2" s="368" customFormat="1" ht="16.5" customHeight="1">
      <c r="A344" s="198" t="s">
        <v>406</v>
      </c>
      <c r="B344" s="376">
        <v>202</v>
      </c>
    </row>
    <row r="345" spans="1:2" s="368" customFormat="1" ht="16.5" customHeight="1">
      <c r="A345" s="375" t="s">
        <v>407</v>
      </c>
      <c r="B345" s="307">
        <f>SUM(B346:B347)</f>
        <v>40</v>
      </c>
    </row>
    <row r="346" spans="1:2" s="368" customFormat="1" ht="16.5" customHeight="1">
      <c r="A346" s="198" t="s">
        <v>408</v>
      </c>
      <c r="B346" s="376">
        <v>25</v>
      </c>
    </row>
    <row r="347" spans="1:2" s="368" customFormat="1" ht="16.5" customHeight="1">
      <c r="A347" s="198" t="s">
        <v>409</v>
      </c>
      <c r="B347" s="376">
        <v>15</v>
      </c>
    </row>
    <row r="348" spans="1:2" s="368" customFormat="1" ht="16.5" customHeight="1">
      <c r="A348" s="375" t="s">
        <v>410</v>
      </c>
      <c r="B348" s="307">
        <f>SUM(B349:B349)</f>
        <v>129</v>
      </c>
    </row>
    <row r="349" spans="1:2" s="368" customFormat="1" ht="16.5" customHeight="1">
      <c r="A349" s="198" t="s">
        <v>411</v>
      </c>
      <c r="B349" s="376">
        <v>129</v>
      </c>
    </row>
    <row r="350" spans="1:2" s="368" customFormat="1" ht="16.5" customHeight="1">
      <c r="A350" s="375" t="s">
        <v>412</v>
      </c>
      <c r="B350" s="307">
        <f>SUM(B351:B352)</f>
        <v>5159</v>
      </c>
    </row>
    <row r="351" spans="1:2" s="368" customFormat="1" ht="16.5" customHeight="1">
      <c r="A351" s="198" t="s">
        <v>413</v>
      </c>
      <c r="B351" s="376">
        <v>159</v>
      </c>
    </row>
    <row r="352" spans="1:2" s="368" customFormat="1" ht="16.5" customHeight="1">
      <c r="A352" s="198" t="s">
        <v>414</v>
      </c>
      <c r="B352" s="376">
        <v>5000</v>
      </c>
    </row>
    <row r="353" spans="1:2" s="368" customFormat="1" ht="16.5" customHeight="1">
      <c r="A353" s="374" t="s">
        <v>415</v>
      </c>
      <c r="B353" s="305">
        <f>B354+B360+B362</f>
        <v>1586</v>
      </c>
    </row>
    <row r="354" spans="1:2" s="368" customFormat="1" ht="16.5" customHeight="1">
      <c r="A354" s="375" t="s">
        <v>416</v>
      </c>
      <c r="B354" s="307">
        <f>SUM(B355:B359)</f>
        <v>1155</v>
      </c>
    </row>
    <row r="355" spans="1:2" s="368" customFormat="1" ht="16.5" customHeight="1">
      <c r="A355" s="198" t="s">
        <v>149</v>
      </c>
      <c r="B355" s="376">
        <v>375</v>
      </c>
    </row>
    <row r="356" spans="1:2" s="368" customFormat="1" ht="16.5" customHeight="1">
      <c r="A356" s="198" t="s">
        <v>150</v>
      </c>
      <c r="B356" s="376">
        <v>236</v>
      </c>
    </row>
    <row r="357" spans="1:2" s="368" customFormat="1" ht="16.5" customHeight="1">
      <c r="A357" s="198" t="s">
        <v>417</v>
      </c>
      <c r="B357" s="376">
        <v>132</v>
      </c>
    </row>
    <row r="358" spans="1:2" s="368" customFormat="1" ht="16.5" customHeight="1">
      <c r="A358" s="198" t="s">
        <v>418</v>
      </c>
      <c r="B358" s="376">
        <v>18</v>
      </c>
    </row>
    <row r="359" spans="1:2" s="368" customFormat="1" ht="16.5" customHeight="1">
      <c r="A359" s="198" t="s">
        <v>419</v>
      </c>
      <c r="B359" s="376">
        <v>394</v>
      </c>
    </row>
    <row r="360" spans="1:2" s="368" customFormat="1" ht="16.5" customHeight="1">
      <c r="A360" s="375" t="s">
        <v>420</v>
      </c>
      <c r="B360" s="307">
        <f t="shared" ref="B360:B365" si="0">SUM(B361:B361)</f>
        <v>123</v>
      </c>
    </row>
    <row r="361" spans="1:2" s="368" customFormat="1" ht="16.5" customHeight="1">
      <c r="A361" s="198" t="s">
        <v>149</v>
      </c>
      <c r="B361" s="376">
        <v>123</v>
      </c>
    </row>
    <row r="362" spans="1:2" s="368" customFormat="1" ht="16.5" customHeight="1">
      <c r="A362" s="375" t="s">
        <v>421</v>
      </c>
      <c r="B362" s="307">
        <f t="shared" si="0"/>
        <v>308</v>
      </c>
    </row>
    <row r="363" spans="1:2" s="368" customFormat="1" ht="16.5" customHeight="1">
      <c r="A363" s="198" t="s">
        <v>422</v>
      </c>
      <c r="B363" s="376">
        <v>308</v>
      </c>
    </row>
    <row r="364" spans="1:2" s="368" customFormat="1" ht="16.5" customHeight="1">
      <c r="A364" s="374" t="s">
        <v>423</v>
      </c>
      <c r="B364" s="305">
        <f>B365+B367+B370+B373</f>
        <v>3242</v>
      </c>
    </row>
    <row r="365" spans="1:2" s="368" customFormat="1" ht="16.5" customHeight="1">
      <c r="A365" s="375" t="s">
        <v>424</v>
      </c>
      <c r="B365" s="307">
        <f t="shared" si="0"/>
        <v>95</v>
      </c>
    </row>
    <row r="366" spans="1:2" s="368" customFormat="1" ht="16.5" customHeight="1">
      <c r="A366" s="198" t="s">
        <v>425</v>
      </c>
      <c r="B366" s="376">
        <v>95</v>
      </c>
    </row>
    <row r="367" spans="1:2" s="368" customFormat="1" ht="16.5" customHeight="1">
      <c r="A367" s="375" t="s">
        <v>426</v>
      </c>
      <c r="B367" s="307">
        <f>SUM(B368:B369)</f>
        <v>184</v>
      </c>
    </row>
    <row r="368" spans="1:2" s="368" customFormat="1" ht="16.5" customHeight="1">
      <c r="A368" s="198" t="s">
        <v>149</v>
      </c>
      <c r="B368" s="376">
        <v>144</v>
      </c>
    </row>
    <row r="369" spans="1:2" s="368" customFormat="1" ht="16.5" customHeight="1">
      <c r="A369" s="198" t="s">
        <v>427</v>
      </c>
      <c r="B369" s="376">
        <v>40</v>
      </c>
    </row>
    <row r="370" spans="1:2" s="368" customFormat="1" ht="16.5" customHeight="1">
      <c r="A370" s="375" t="s">
        <v>428</v>
      </c>
      <c r="B370" s="307">
        <f>SUM(B371:B372)</f>
        <v>1155</v>
      </c>
    </row>
    <row r="371" spans="1:2" s="368" customFormat="1" ht="16.5" customHeight="1">
      <c r="A371" s="198" t="s">
        <v>429</v>
      </c>
      <c r="B371" s="376">
        <v>796</v>
      </c>
    </row>
    <row r="372" spans="1:2" s="368" customFormat="1" ht="16.5" customHeight="1">
      <c r="A372" s="198" t="s">
        <v>430</v>
      </c>
      <c r="B372" s="376">
        <v>359</v>
      </c>
    </row>
    <row r="373" spans="1:2" s="368" customFormat="1" ht="16.5" customHeight="1">
      <c r="A373" s="375" t="s">
        <v>431</v>
      </c>
      <c r="B373" s="307">
        <f t="shared" ref="B373:B378" si="1">SUM(B374:B374)</f>
        <v>1808</v>
      </c>
    </row>
    <row r="374" spans="1:2" s="368" customFormat="1" ht="16.5" customHeight="1">
      <c r="A374" s="198" t="s">
        <v>432</v>
      </c>
      <c r="B374" s="376">
        <v>1808</v>
      </c>
    </row>
    <row r="375" spans="1:2" s="368" customFormat="1" ht="16.5" customHeight="1">
      <c r="A375" s="374" t="s">
        <v>433</v>
      </c>
      <c r="B375" s="305">
        <f>B376+B378+B380</f>
        <v>33521</v>
      </c>
    </row>
    <row r="376" spans="1:2" s="368" customFormat="1" ht="16.5" customHeight="1">
      <c r="A376" s="375" t="s">
        <v>434</v>
      </c>
      <c r="B376" s="307">
        <f t="shared" si="1"/>
        <v>1860</v>
      </c>
    </row>
    <row r="377" spans="1:2" s="368" customFormat="1" ht="16.5" customHeight="1">
      <c r="A377" s="198" t="s">
        <v>435</v>
      </c>
      <c r="B377" s="376">
        <v>1860</v>
      </c>
    </row>
    <row r="378" spans="1:2" s="368" customFormat="1" ht="16.5" customHeight="1">
      <c r="A378" s="375" t="s">
        <v>436</v>
      </c>
      <c r="B378" s="307">
        <f t="shared" si="1"/>
        <v>1941</v>
      </c>
    </row>
    <row r="379" spans="1:2" s="368" customFormat="1" ht="16.5" customHeight="1">
      <c r="A379" s="198" t="s">
        <v>437</v>
      </c>
      <c r="B379" s="376">
        <v>1941</v>
      </c>
    </row>
    <row r="380" spans="1:2" s="368" customFormat="1" ht="16.5" customHeight="1">
      <c r="A380" s="375" t="s">
        <v>438</v>
      </c>
      <c r="B380" s="307">
        <f t="shared" ref="B380:B385" si="2">SUM(B381:B381)</f>
        <v>29720</v>
      </c>
    </row>
    <row r="381" spans="1:2" s="368" customFormat="1" ht="16.5" customHeight="1">
      <c r="A381" s="198" t="s">
        <v>438</v>
      </c>
      <c r="B381" s="376">
        <v>29720</v>
      </c>
    </row>
    <row r="382" spans="1:2" s="368" customFormat="1" ht="16.5" customHeight="1">
      <c r="A382" s="374" t="s">
        <v>439</v>
      </c>
      <c r="B382" s="305">
        <f>B383+B385+B387</f>
        <v>1630</v>
      </c>
    </row>
    <row r="383" spans="1:2" s="368" customFormat="1" ht="16.5" customHeight="1">
      <c r="A383" s="375" t="s">
        <v>440</v>
      </c>
      <c r="B383" s="307">
        <f t="shared" si="2"/>
        <v>2</v>
      </c>
    </row>
    <row r="384" spans="1:2" s="368" customFormat="1" ht="16.5" customHeight="1">
      <c r="A384" s="198" t="s">
        <v>441</v>
      </c>
      <c r="B384" s="376">
        <v>2</v>
      </c>
    </row>
    <row r="385" spans="1:2" s="368" customFormat="1" ht="16.5" customHeight="1">
      <c r="A385" s="375" t="s">
        <v>442</v>
      </c>
      <c r="B385" s="307">
        <f t="shared" si="2"/>
        <v>1524</v>
      </c>
    </row>
    <row r="386" spans="1:2" s="368" customFormat="1" ht="16.5" customHeight="1">
      <c r="A386" s="198" t="s">
        <v>443</v>
      </c>
      <c r="B386" s="376">
        <v>1524</v>
      </c>
    </row>
    <row r="387" spans="1:2" s="368" customFormat="1" ht="16.5" customHeight="1">
      <c r="A387" s="375" t="s">
        <v>444</v>
      </c>
      <c r="B387" s="307">
        <f>SUM(B388)</f>
        <v>104</v>
      </c>
    </row>
    <row r="388" spans="1:2" s="368" customFormat="1" ht="16.5" customHeight="1">
      <c r="A388" s="198" t="s">
        <v>444</v>
      </c>
      <c r="B388" s="376">
        <v>104</v>
      </c>
    </row>
    <row r="389" spans="1:2" s="368" customFormat="1" ht="16.5" customHeight="1">
      <c r="A389" s="374" t="s">
        <v>445</v>
      </c>
      <c r="B389" s="305">
        <f>B390</f>
        <v>1646</v>
      </c>
    </row>
    <row r="390" spans="1:2" s="368" customFormat="1" ht="16.5" customHeight="1">
      <c r="A390" s="375" t="s">
        <v>446</v>
      </c>
      <c r="B390" s="307">
        <f>SUM(B391:B392)</f>
        <v>1646</v>
      </c>
    </row>
    <row r="391" spans="1:2" s="368" customFormat="1" ht="16.5" customHeight="1">
      <c r="A391" s="198" t="s">
        <v>149</v>
      </c>
      <c r="B391" s="376">
        <v>20</v>
      </c>
    </row>
    <row r="392" spans="1:2" s="368" customFormat="1" ht="16.5" customHeight="1">
      <c r="A392" s="198" t="s">
        <v>447</v>
      </c>
      <c r="B392" s="376">
        <v>1626</v>
      </c>
    </row>
    <row r="393" spans="1:2" s="368" customFormat="1" ht="16.5" customHeight="1">
      <c r="A393" s="374" t="s">
        <v>448</v>
      </c>
      <c r="B393" s="305">
        <f>B394+B400</f>
        <v>40170</v>
      </c>
    </row>
    <row r="394" spans="1:2" s="368" customFormat="1" ht="16.5" customHeight="1">
      <c r="A394" s="375" t="s">
        <v>449</v>
      </c>
      <c r="B394" s="307">
        <f>SUM(B395:B399)</f>
        <v>23108</v>
      </c>
    </row>
    <row r="395" spans="1:2" s="368" customFormat="1" ht="16.5" customHeight="1">
      <c r="A395" s="198" t="s">
        <v>450</v>
      </c>
      <c r="B395" s="376">
        <v>1557</v>
      </c>
    </row>
    <row r="396" spans="1:2" s="368" customFormat="1" ht="16.5" customHeight="1">
      <c r="A396" s="198" t="s">
        <v>451</v>
      </c>
      <c r="B396" s="376">
        <v>826</v>
      </c>
    </row>
    <row r="397" spans="1:2" s="368" customFormat="1" ht="16.5" customHeight="1">
      <c r="A397" s="198" t="s">
        <v>452</v>
      </c>
      <c r="B397" s="376">
        <v>587</v>
      </c>
    </row>
    <row r="398" spans="1:2" s="368" customFormat="1" ht="16.5" customHeight="1">
      <c r="A398" s="198" t="s">
        <v>453</v>
      </c>
      <c r="B398" s="376">
        <v>4848</v>
      </c>
    </row>
    <row r="399" spans="1:2" s="368" customFormat="1" ht="16.5" customHeight="1">
      <c r="A399" s="198" t="s">
        <v>454</v>
      </c>
      <c r="B399" s="376">
        <v>15290</v>
      </c>
    </row>
    <row r="400" spans="1:2" s="368" customFormat="1" ht="16.5" customHeight="1">
      <c r="A400" s="375" t="s">
        <v>455</v>
      </c>
      <c r="B400" s="307">
        <f>SUM(B401:B402)</f>
        <v>17062</v>
      </c>
    </row>
    <row r="401" spans="1:2" s="368" customFormat="1" ht="16.5" customHeight="1">
      <c r="A401" s="198" t="s">
        <v>456</v>
      </c>
      <c r="B401" s="376">
        <v>13391</v>
      </c>
    </row>
    <row r="402" spans="1:2" s="368" customFormat="1" ht="16.5" customHeight="1">
      <c r="A402" s="198" t="s">
        <v>457</v>
      </c>
      <c r="B402" s="376">
        <v>3671</v>
      </c>
    </row>
    <row r="403" spans="1:2" s="368" customFormat="1" ht="16.5" customHeight="1">
      <c r="A403" s="374" t="s">
        <v>458</v>
      </c>
      <c r="B403" s="305">
        <f>B404</f>
        <v>44245</v>
      </c>
    </row>
    <row r="404" spans="1:2" s="368" customFormat="1" ht="16.5" customHeight="1">
      <c r="A404" s="375" t="s">
        <v>459</v>
      </c>
      <c r="B404" s="307">
        <f>SUM(B405:B405)</f>
        <v>44245</v>
      </c>
    </row>
    <row r="405" spans="1:2" s="368" customFormat="1" ht="16.5" customHeight="1">
      <c r="A405" s="198" t="s">
        <v>460</v>
      </c>
      <c r="B405" s="376">
        <v>44245</v>
      </c>
    </row>
    <row r="406" spans="1:2" s="368" customFormat="1" ht="16.5" customHeight="1">
      <c r="A406" s="374" t="s">
        <v>461</v>
      </c>
      <c r="B406" s="305">
        <f>B407+B413+B416+B418</f>
        <v>11138</v>
      </c>
    </row>
    <row r="407" spans="1:2" s="368" customFormat="1" ht="16.5" customHeight="1">
      <c r="A407" s="375" t="s">
        <v>462</v>
      </c>
      <c r="B407" s="307">
        <f>SUM(B408:B412)</f>
        <v>1594</v>
      </c>
    </row>
    <row r="408" spans="1:2" s="368" customFormat="1" ht="16.5" customHeight="1">
      <c r="A408" s="198" t="s">
        <v>149</v>
      </c>
      <c r="B408" s="376">
        <v>488</v>
      </c>
    </row>
    <row r="409" spans="1:2" s="368" customFormat="1" ht="16.5" customHeight="1">
      <c r="A409" s="198" t="s">
        <v>463</v>
      </c>
      <c r="B409" s="376">
        <v>638</v>
      </c>
    </row>
    <row r="410" spans="1:2" s="368" customFormat="1" ht="16.5" customHeight="1">
      <c r="A410" s="198" t="s">
        <v>464</v>
      </c>
      <c r="B410" s="376">
        <v>318</v>
      </c>
    </row>
    <row r="411" spans="1:2" s="368" customFormat="1" ht="16.5" customHeight="1">
      <c r="A411" s="198" t="s">
        <v>465</v>
      </c>
      <c r="B411" s="376">
        <v>31</v>
      </c>
    </row>
    <row r="412" spans="1:2" s="368" customFormat="1" ht="16.5" customHeight="1">
      <c r="A412" s="198" t="s">
        <v>466</v>
      </c>
      <c r="B412" s="376">
        <v>119</v>
      </c>
    </row>
    <row r="413" spans="1:2" s="368" customFormat="1" ht="16.5" customHeight="1">
      <c r="A413" s="375" t="s">
        <v>467</v>
      </c>
      <c r="B413" s="307">
        <f>SUM(B414:B415)</f>
        <v>5106</v>
      </c>
    </row>
    <row r="414" spans="1:2" s="368" customFormat="1" ht="16.5" customHeight="1">
      <c r="A414" s="198" t="s">
        <v>149</v>
      </c>
      <c r="B414" s="376">
        <v>1673</v>
      </c>
    </row>
    <row r="415" spans="1:2" s="368" customFormat="1" ht="16.5" customHeight="1">
      <c r="A415" s="198" t="s">
        <v>150</v>
      </c>
      <c r="B415" s="376">
        <v>3433</v>
      </c>
    </row>
    <row r="416" spans="1:2" s="368" customFormat="1" ht="16.5" customHeight="1">
      <c r="A416" s="375" t="s">
        <v>468</v>
      </c>
      <c r="B416" s="307">
        <f>SUM(B417:B417)</f>
        <v>117</v>
      </c>
    </row>
    <row r="417" spans="1:2" s="368" customFormat="1" ht="16.5" customHeight="1">
      <c r="A417" s="198" t="s">
        <v>469</v>
      </c>
      <c r="B417" s="376">
        <v>117</v>
      </c>
    </row>
    <row r="418" spans="1:2" s="368" customFormat="1" ht="16.5" customHeight="1">
      <c r="A418" s="375" t="s">
        <v>470</v>
      </c>
      <c r="B418" s="307">
        <f>SUM(B419:B422)</f>
        <v>4321</v>
      </c>
    </row>
    <row r="419" spans="1:2" s="368" customFormat="1" ht="16.5" customHeight="1">
      <c r="A419" s="198" t="s">
        <v>471</v>
      </c>
      <c r="B419" s="376">
        <v>306</v>
      </c>
    </row>
    <row r="420" spans="1:2" s="368" customFormat="1" ht="16.5" customHeight="1">
      <c r="A420" s="198" t="s">
        <v>472</v>
      </c>
      <c r="B420" s="376">
        <v>113</v>
      </c>
    </row>
    <row r="421" spans="1:2" s="368" customFormat="1" ht="16.5" customHeight="1">
      <c r="A421" s="198" t="s">
        <v>473</v>
      </c>
      <c r="B421" s="376">
        <v>520</v>
      </c>
    </row>
    <row r="422" spans="1:2" s="368" customFormat="1" ht="16.5" customHeight="1">
      <c r="A422" s="198" t="s">
        <v>474</v>
      </c>
      <c r="B422" s="376">
        <v>3382</v>
      </c>
    </row>
    <row r="423" spans="1:2" s="368" customFormat="1" ht="15" customHeight="1">
      <c r="A423" s="374" t="s">
        <v>475</v>
      </c>
      <c r="B423" s="305">
        <f>B424</f>
        <v>100</v>
      </c>
    </row>
    <row r="424" spans="1:2" s="368" customFormat="1" ht="16.5" customHeight="1">
      <c r="A424" s="375" t="s">
        <v>75</v>
      </c>
      <c r="B424" s="307">
        <f>SUM(B425)</f>
        <v>100</v>
      </c>
    </row>
    <row r="425" spans="1:2" s="368" customFormat="1" ht="16.5" customHeight="1">
      <c r="A425" s="198" t="s">
        <v>75</v>
      </c>
      <c r="B425" s="376">
        <v>100</v>
      </c>
    </row>
    <row r="426" spans="1:2" s="368" customFormat="1" ht="16.5" customHeight="1">
      <c r="A426" s="374" t="s">
        <v>476</v>
      </c>
      <c r="B426" s="305">
        <f>B427</f>
        <v>16073</v>
      </c>
    </row>
    <row r="427" spans="1:2" s="368" customFormat="1" ht="16.5" customHeight="1">
      <c r="A427" s="375" t="s">
        <v>477</v>
      </c>
      <c r="B427" s="307">
        <f>SUM(B428)</f>
        <v>16073</v>
      </c>
    </row>
    <row r="428" spans="1:2" s="368" customFormat="1" ht="16.5" customHeight="1">
      <c r="A428" s="198" t="s">
        <v>478</v>
      </c>
      <c r="B428" s="376">
        <v>16073</v>
      </c>
    </row>
    <row r="429" spans="1:2" s="368" customFormat="1" ht="16.5" customHeight="1">
      <c r="A429" s="374" t="s">
        <v>479</v>
      </c>
      <c r="B429" s="305">
        <f>B430</f>
        <v>3</v>
      </c>
    </row>
    <row r="430" spans="1:2" s="368" customFormat="1" ht="16.5" customHeight="1">
      <c r="A430" s="375" t="s">
        <v>480</v>
      </c>
      <c r="B430" s="307">
        <v>3</v>
      </c>
    </row>
    <row r="431" spans="1:2" ht="29.25" customHeight="1">
      <c r="A431" s="482" t="s">
        <v>481</v>
      </c>
      <c r="B431" s="482"/>
    </row>
  </sheetData>
  <mergeCells count="4">
    <mergeCell ref="A1:B1"/>
    <mergeCell ref="A2:B2"/>
    <mergeCell ref="A3:B3"/>
    <mergeCell ref="A431:B431"/>
  </mergeCells>
  <phoneticPr fontId="94" type="noConversion"/>
  <printOptions horizontalCentered="1"/>
  <pageMargins left="0.436805555555556" right="0.44791666666666702" top="0.39305555555555599" bottom="0.43263888888888902" header="0.15625" footer="0.118055555555556"/>
  <pageSetup paperSize="9" firstPageNumber="5" fitToHeight="0" orientation="portrait" blackAndWhite="1" useFirstPageNumber="1" errors="blank"/>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H94"/>
  <sheetViews>
    <sheetView showZeros="0" topLeftCell="A19" workbookViewId="0">
      <selection activeCell="D29" sqref="D29"/>
    </sheetView>
  </sheetViews>
  <sheetFormatPr defaultColWidth="9" defaultRowHeight="14.25"/>
  <cols>
    <col min="1" max="1" width="46.5" style="148" customWidth="1"/>
    <col min="2" max="2" width="13.125" style="148" customWidth="1"/>
    <col min="3" max="3" width="38.125" style="149" customWidth="1"/>
    <col min="4" max="4" width="13.25" style="149" customWidth="1"/>
    <col min="5" max="5" width="9" style="149" customWidth="1"/>
    <col min="6" max="6" width="25.25" style="149" customWidth="1"/>
    <col min="7" max="16384" width="9" style="149"/>
  </cols>
  <sheetData>
    <row r="1" spans="1:8" ht="20.25" customHeight="1">
      <c r="A1" s="472" t="s">
        <v>482</v>
      </c>
      <c r="B1" s="472"/>
      <c r="C1" s="472"/>
      <c r="D1" s="472"/>
    </row>
    <row r="2" spans="1:8" ht="38.25" customHeight="1">
      <c r="A2" s="480" t="s">
        <v>483</v>
      </c>
      <c r="B2" s="480"/>
      <c r="C2" s="480"/>
      <c r="D2" s="480"/>
    </row>
    <row r="3" spans="1:8" ht="20.25" customHeight="1">
      <c r="A3" s="354"/>
      <c r="B3" s="354"/>
      <c r="D3" s="150" t="s">
        <v>2</v>
      </c>
    </row>
    <row r="4" spans="1:8" s="146" customFormat="1" ht="24" customHeight="1">
      <c r="A4" s="151" t="s">
        <v>484</v>
      </c>
      <c r="B4" s="151" t="s">
        <v>4</v>
      </c>
      <c r="C4" s="151" t="s">
        <v>146</v>
      </c>
      <c r="D4" s="151" t="s">
        <v>4</v>
      </c>
    </row>
    <row r="5" spans="1:8" s="146" customFormat="1" ht="19.5" customHeight="1">
      <c r="A5" s="152" t="s">
        <v>485</v>
      </c>
      <c r="B5" s="355">
        <f>SUM(B6,B23)</f>
        <v>429773</v>
      </c>
      <c r="C5" s="152" t="s">
        <v>486</v>
      </c>
      <c r="D5" s="355">
        <v>90211</v>
      </c>
    </row>
    <row r="6" spans="1:8" s="353" customFormat="1" ht="19.5" customHeight="1">
      <c r="A6" s="356" t="s">
        <v>487</v>
      </c>
      <c r="B6" s="357">
        <f>SUM(B7:B14)</f>
        <v>393262</v>
      </c>
      <c r="C6" s="356"/>
      <c r="D6" s="358"/>
    </row>
    <row r="7" spans="1:8" s="353" customFormat="1" ht="17.25" customHeight="1">
      <c r="A7" s="356" t="s">
        <v>488</v>
      </c>
      <c r="B7" s="359">
        <v>21882</v>
      </c>
      <c r="C7" s="360"/>
      <c r="D7" s="361"/>
      <c r="H7" s="362"/>
    </row>
    <row r="8" spans="1:8" s="353" customFormat="1" ht="17.25" customHeight="1">
      <c r="A8" s="356" t="s">
        <v>489</v>
      </c>
      <c r="B8" s="359">
        <v>18008</v>
      </c>
      <c r="C8" s="356"/>
      <c r="D8" s="361"/>
      <c r="H8" s="362"/>
    </row>
    <row r="9" spans="1:8" s="353" customFormat="1" ht="17.25" customHeight="1">
      <c r="A9" s="356" t="s">
        <v>490</v>
      </c>
      <c r="B9" s="359">
        <v>83830</v>
      </c>
      <c r="C9" s="356"/>
      <c r="D9" s="361"/>
      <c r="H9" s="362"/>
    </row>
    <row r="10" spans="1:8" s="353" customFormat="1" ht="17.25" customHeight="1">
      <c r="A10" s="356" t="s">
        <v>491</v>
      </c>
      <c r="B10" s="363">
        <v>11230</v>
      </c>
      <c r="C10" s="356"/>
      <c r="D10" s="361"/>
      <c r="H10" s="362"/>
    </row>
    <row r="11" spans="1:8" s="353" customFormat="1" ht="17.25" customHeight="1">
      <c r="A11" s="356" t="s">
        <v>492</v>
      </c>
      <c r="B11" s="363">
        <v>22996</v>
      </c>
      <c r="C11" s="356"/>
      <c r="D11" s="361"/>
      <c r="H11" s="362"/>
    </row>
    <row r="12" spans="1:8" s="353" customFormat="1" ht="17.25" customHeight="1">
      <c r="A12" s="356" t="s">
        <v>493</v>
      </c>
      <c r="B12" s="363">
        <v>139912</v>
      </c>
      <c r="C12" s="356"/>
      <c r="D12" s="361"/>
      <c r="H12" s="362"/>
    </row>
    <row r="13" spans="1:8" s="353" customFormat="1" ht="17.25" customHeight="1">
      <c r="A13" s="356" t="s">
        <v>494</v>
      </c>
      <c r="B13" s="363">
        <v>11345</v>
      </c>
      <c r="C13" s="356"/>
      <c r="D13" s="364"/>
      <c r="H13" s="362"/>
    </row>
    <row r="14" spans="1:8" s="353" customFormat="1" ht="17.25" customHeight="1">
      <c r="A14" s="356" t="s">
        <v>495</v>
      </c>
      <c r="B14" s="363">
        <f>SUM(B15:B22)</f>
        <v>84059</v>
      </c>
      <c r="C14" s="364"/>
      <c r="D14" s="364"/>
      <c r="H14" s="362"/>
    </row>
    <row r="15" spans="1:8" s="353" customFormat="1" ht="17.25" customHeight="1">
      <c r="A15" s="356" t="s">
        <v>496</v>
      </c>
      <c r="B15" s="363">
        <v>4958</v>
      </c>
      <c r="C15" s="364"/>
      <c r="D15" s="364"/>
      <c r="H15" s="362"/>
    </row>
    <row r="16" spans="1:8" s="353" customFormat="1" ht="17.25" customHeight="1">
      <c r="A16" s="356" t="s">
        <v>497</v>
      </c>
      <c r="B16" s="363">
        <v>11565</v>
      </c>
      <c r="C16" s="364"/>
      <c r="D16" s="364"/>
      <c r="H16" s="362"/>
    </row>
    <row r="17" spans="1:8" s="353" customFormat="1" ht="17.25" customHeight="1">
      <c r="A17" s="356" t="s">
        <v>498</v>
      </c>
      <c r="B17" s="363">
        <v>364</v>
      </c>
      <c r="C17" s="364"/>
      <c r="D17" s="364"/>
      <c r="H17" s="362"/>
    </row>
    <row r="18" spans="1:8" s="353" customFormat="1" ht="17.25" customHeight="1">
      <c r="A18" s="356" t="s">
        <v>499</v>
      </c>
      <c r="B18" s="363">
        <v>40292</v>
      </c>
      <c r="C18" s="364"/>
      <c r="D18" s="364"/>
      <c r="H18" s="362"/>
    </row>
    <row r="19" spans="1:8" s="353" customFormat="1" ht="17.25" customHeight="1">
      <c r="A19" s="356" t="s">
        <v>500</v>
      </c>
      <c r="B19" s="363">
        <v>16384</v>
      </c>
      <c r="C19" s="364"/>
      <c r="D19" s="364"/>
      <c r="H19" s="362"/>
    </row>
    <row r="20" spans="1:8" s="353" customFormat="1" ht="17.25" customHeight="1">
      <c r="A20" s="356" t="s">
        <v>501</v>
      </c>
      <c r="B20" s="363">
        <v>376</v>
      </c>
      <c r="C20" s="364"/>
      <c r="D20" s="364"/>
      <c r="H20" s="362"/>
    </row>
    <row r="21" spans="1:8" s="353" customFormat="1" ht="17.25" customHeight="1">
      <c r="A21" s="356" t="s">
        <v>502</v>
      </c>
      <c r="B21" s="363">
        <v>7491</v>
      </c>
      <c r="C21" s="364"/>
      <c r="D21" s="364"/>
      <c r="H21" s="362"/>
    </row>
    <row r="22" spans="1:8" s="353" customFormat="1" ht="17.25" customHeight="1">
      <c r="A22" s="356" t="s">
        <v>503</v>
      </c>
      <c r="B22" s="363">
        <v>2629</v>
      </c>
      <c r="C22" s="364"/>
      <c r="D22" s="364"/>
      <c r="H22" s="362"/>
    </row>
    <row r="23" spans="1:8" s="353" customFormat="1" ht="17.25" customHeight="1">
      <c r="A23" s="356" t="s">
        <v>504</v>
      </c>
      <c r="B23" s="357">
        <f>SUM(B24:B40)</f>
        <v>36511</v>
      </c>
      <c r="C23" s="356"/>
      <c r="D23" s="364"/>
      <c r="H23" s="362"/>
    </row>
    <row r="24" spans="1:8" s="353" customFormat="1" ht="17.25" customHeight="1">
      <c r="A24" s="162" t="s">
        <v>505</v>
      </c>
      <c r="B24" s="363">
        <v>55</v>
      </c>
      <c r="C24" s="365"/>
      <c r="D24" s="364"/>
      <c r="H24" s="362"/>
    </row>
    <row r="25" spans="1:8" s="353" customFormat="1" ht="17.25" customHeight="1">
      <c r="A25" s="162" t="s">
        <v>506</v>
      </c>
      <c r="B25" s="363">
        <v>146</v>
      </c>
      <c r="C25" s="365"/>
      <c r="D25" s="361"/>
      <c r="H25" s="362"/>
    </row>
    <row r="26" spans="1:8" s="353" customFormat="1" ht="17.25" customHeight="1">
      <c r="A26" s="162" t="s">
        <v>507</v>
      </c>
      <c r="B26" s="363">
        <v>892</v>
      </c>
      <c r="C26" s="365"/>
      <c r="D26" s="361"/>
      <c r="H26" s="362"/>
    </row>
    <row r="27" spans="1:8" s="353" customFormat="1" ht="17.25" customHeight="1">
      <c r="A27" s="162" t="s">
        <v>508</v>
      </c>
      <c r="B27" s="363">
        <v>296</v>
      </c>
      <c r="C27" s="365"/>
      <c r="D27" s="361"/>
      <c r="H27" s="362"/>
    </row>
    <row r="28" spans="1:8" s="353" customFormat="1" ht="17.25" customHeight="1">
      <c r="A28" s="162" t="s">
        <v>509</v>
      </c>
      <c r="B28" s="363">
        <v>2874</v>
      </c>
      <c r="C28" s="365"/>
      <c r="D28" s="361"/>
      <c r="H28" s="362"/>
    </row>
    <row r="29" spans="1:8" s="353" customFormat="1" ht="17.25" customHeight="1">
      <c r="A29" s="162" t="s">
        <v>510</v>
      </c>
      <c r="B29" s="363">
        <v>507</v>
      </c>
      <c r="C29" s="365"/>
      <c r="D29" s="361"/>
      <c r="H29" s="362"/>
    </row>
    <row r="30" spans="1:8" s="353" customFormat="1" ht="17.25" customHeight="1">
      <c r="A30" s="162" t="s">
        <v>511</v>
      </c>
      <c r="B30" s="363">
        <v>520</v>
      </c>
      <c r="C30" s="365"/>
      <c r="D30" s="361"/>
      <c r="H30" s="362"/>
    </row>
    <row r="31" spans="1:8" s="353" customFormat="1" ht="17.25" customHeight="1">
      <c r="A31" s="162" t="s">
        <v>512</v>
      </c>
      <c r="B31" s="363">
        <v>4243</v>
      </c>
      <c r="C31" s="365"/>
      <c r="D31" s="361"/>
      <c r="H31" s="362"/>
    </row>
    <row r="32" spans="1:8" s="353" customFormat="1" ht="17.25" customHeight="1">
      <c r="A32" s="162" t="s">
        <v>513</v>
      </c>
      <c r="B32" s="363">
        <v>547</v>
      </c>
      <c r="C32" s="365"/>
      <c r="D32" s="361"/>
      <c r="H32" s="362"/>
    </row>
    <row r="33" spans="1:4" s="353" customFormat="1" ht="17.25" customHeight="1">
      <c r="A33" s="162" t="s">
        <v>514</v>
      </c>
      <c r="B33" s="363">
        <v>5303</v>
      </c>
      <c r="C33" s="365"/>
      <c r="D33" s="361"/>
    </row>
    <row r="34" spans="1:4" s="353" customFormat="1" ht="17.25" customHeight="1">
      <c r="A34" s="162" t="s">
        <v>515</v>
      </c>
      <c r="B34" s="363">
        <v>344</v>
      </c>
      <c r="C34" s="365"/>
      <c r="D34" s="361"/>
    </row>
    <row r="35" spans="1:4" s="353" customFormat="1" ht="17.25" customHeight="1">
      <c r="A35" s="162" t="s">
        <v>516</v>
      </c>
      <c r="B35" s="363">
        <v>969</v>
      </c>
      <c r="C35" s="365"/>
      <c r="D35" s="361"/>
    </row>
    <row r="36" spans="1:4" s="353" customFormat="1" ht="17.25" customHeight="1">
      <c r="A36" s="162" t="s">
        <v>517</v>
      </c>
      <c r="B36" s="363">
        <v>2597</v>
      </c>
      <c r="C36" s="365"/>
      <c r="D36" s="361"/>
    </row>
    <row r="37" spans="1:4" s="353" customFormat="1" ht="17.25" customHeight="1">
      <c r="A37" s="162" t="s">
        <v>518</v>
      </c>
      <c r="B37" s="363">
        <v>1524</v>
      </c>
      <c r="C37" s="365"/>
      <c r="D37" s="361"/>
    </row>
    <row r="38" spans="1:4" s="353" customFormat="1" ht="17.25" customHeight="1">
      <c r="A38" s="162" t="s">
        <v>519</v>
      </c>
      <c r="B38" s="363">
        <v>1626</v>
      </c>
      <c r="C38" s="365"/>
      <c r="D38" s="361"/>
    </row>
    <row r="39" spans="1:4" s="353" customFormat="1" ht="17.25" customHeight="1">
      <c r="A39" s="162" t="s">
        <v>520</v>
      </c>
      <c r="B39" s="363">
        <v>12277</v>
      </c>
      <c r="C39" s="365"/>
      <c r="D39" s="361"/>
    </row>
    <row r="40" spans="1:4" s="353" customFormat="1" ht="17.25" customHeight="1">
      <c r="A40" s="162" t="s">
        <v>521</v>
      </c>
      <c r="B40" s="363">
        <v>1791</v>
      </c>
      <c r="C40" s="365"/>
      <c r="D40" s="361"/>
    </row>
    <row r="41" spans="1:4" ht="17.25" customHeight="1">
      <c r="A41" s="483" t="s">
        <v>522</v>
      </c>
      <c r="B41" s="483"/>
      <c r="C41" s="483"/>
      <c r="D41" s="483"/>
    </row>
    <row r="42" spans="1:4" ht="20.100000000000001" customHeight="1">
      <c r="C42" s="366"/>
      <c r="D42" s="366"/>
    </row>
    <row r="43" spans="1:4" ht="20.100000000000001" customHeight="1"/>
    <row r="44" spans="1:4" ht="20.100000000000001" customHeight="1"/>
    <row r="45" spans="1:4" ht="20.100000000000001" customHeight="1"/>
    <row r="46" spans="1:4" ht="20.100000000000001" customHeight="1"/>
    <row r="47" spans="1:4" ht="20.100000000000001" customHeight="1"/>
    <row r="48" spans="1:4"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sheetData>
  <mergeCells count="3">
    <mergeCell ref="A1:D1"/>
    <mergeCell ref="A2:D2"/>
    <mergeCell ref="A41:D41"/>
  </mergeCells>
  <phoneticPr fontId="94" type="noConversion"/>
  <printOptions horizontalCentered="1"/>
  <pageMargins left="0.436805555555556" right="0.44791666666666702" top="0.39305555555555599" bottom="0" header="0.15625" footer="0.31388888888888899"/>
  <pageSetup paperSize="9" scale="86" firstPageNumber="14" orientation="portrait" blackAndWhite="1" useFirstPageNumber="1" errors="blank"/>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P54"/>
  <sheetViews>
    <sheetView showZeros="0" topLeftCell="F1" workbookViewId="0">
      <selection activeCell="N13" sqref="N13"/>
    </sheetView>
  </sheetViews>
  <sheetFormatPr defaultColWidth="9" defaultRowHeight="14.25"/>
  <cols>
    <col min="1" max="1" width="40.5" style="314" customWidth="1"/>
    <col min="2" max="2" width="9.625" style="315" hidden="1" customWidth="1"/>
    <col min="3" max="7" width="11.125" style="316" customWidth="1"/>
    <col min="8" max="8" width="11.75" style="316" customWidth="1"/>
    <col min="9" max="9" width="35.125" style="317" customWidth="1"/>
    <col min="10" max="10" width="12" style="318" hidden="1" customWidth="1"/>
    <col min="11" max="15" width="11.125" style="316" customWidth="1"/>
    <col min="16" max="16" width="11.75" style="316" customWidth="1"/>
    <col min="17" max="16384" width="9" style="319"/>
  </cols>
  <sheetData>
    <row r="1" spans="1:16" ht="18" customHeight="1">
      <c r="A1" s="484" t="s">
        <v>523</v>
      </c>
      <c r="B1" s="484"/>
      <c r="C1" s="484"/>
      <c r="D1" s="484"/>
      <c r="E1" s="484"/>
      <c r="F1" s="484"/>
      <c r="G1" s="484"/>
      <c r="H1" s="484"/>
      <c r="I1" s="484"/>
      <c r="J1" s="283"/>
      <c r="K1" s="49"/>
      <c r="L1" s="49"/>
      <c r="M1" s="49"/>
      <c r="N1" s="49"/>
      <c r="O1" s="49"/>
      <c r="P1" s="49"/>
    </row>
    <row r="2" spans="1:16" ht="33" customHeight="1">
      <c r="A2" s="485" t="s">
        <v>524</v>
      </c>
      <c r="B2" s="485"/>
      <c r="C2" s="485"/>
      <c r="D2" s="485"/>
      <c r="E2" s="485"/>
      <c r="F2" s="485"/>
      <c r="G2" s="485"/>
      <c r="H2" s="485"/>
      <c r="I2" s="485"/>
      <c r="J2" s="485"/>
      <c r="K2" s="485"/>
      <c r="L2" s="485"/>
      <c r="M2" s="485"/>
      <c r="N2" s="485"/>
      <c r="O2" s="485"/>
      <c r="P2" s="485"/>
    </row>
    <row r="3" spans="1:16" ht="20.25" customHeight="1">
      <c r="A3" s="486" t="s">
        <v>525</v>
      </c>
      <c r="B3" s="486"/>
      <c r="C3" s="486"/>
      <c r="D3" s="486"/>
      <c r="E3" s="486"/>
      <c r="F3" s="486"/>
      <c r="G3" s="486"/>
      <c r="H3" s="486"/>
      <c r="I3" s="486"/>
      <c r="J3" s="338"/>
      <c r="K3" s="339"/>
      <c r="L3" s="339"/>
      <c r="M3" s="339"/>
      <c r="N3" s="339"/>
      <c r="O3" s="339"/>
      <c r="P3" s="340" t="s">
        <v>2</v>
      </c>
    </row>
    <row r="4" spans="1:16" s="312" customFormat="1" ht="47.25">
      <c r="A4" s="320" t="s">
        <v>484</v>
      </c>
      <c r="B4" s="321">
        <v>2019</v>
      </c>
      <c r="C4" s="246" t="s">
        <v>80</v>
      </c>
      <c r="D4" s="246" t="s">
        <v>81</v>
      </c>
      <c r="E4" s="246" t="s">
        <v>82</v>
      </c>
      <c r="F4" s="246" t="s">
        <v>4</v>
      </c>
      <c r="G4" s="246" t="s">
        <v>83</v>
      </c>
      <c r="H4" s="247" t="s">
        <v>84</v>
      </c>
      <c r="I4" s="320" t="s">
        <v>146</v>
      </c>
      <c r="J4" s="321">
        <v>2019</v>
      </c>
      <c r="K4" s="246" t="s">
        <v>80</v>
      </c>
      <c r="L4" s="246" t="s">
        <v>81</v>
      </c>
      <c r="M4" s="246" t="s">
        <v>82</v>
      </c>
      <c r="N4" s="246" t="s">
        <v>4</v>
      </c>
      <c r="O4" s="246" t="s">
        <v>83</v>
      </c>
      <c r="P4" s="247" t="s">
        <v>84</v>
      </c>
    </row>
    <row r="5" spans="1:16" s="312" customFormat="1" ht="20.100000000000001" customHeight="1">
      <c r="A5" s="320" t="s">
        <v>6</v>
      </c>
      <c r="B5" s="322">
        <f>B6+B20</f>
        <v>86043</v>
      </c>
      <c r="C5" s="323">
        <f>C6+C20</f>
        <v>171173</v>
      </c>
      <c r="D5" s="323">
        <f t="shared" ref="D5:F5" si="0">D6+D20</f>
        <v>511173</v>
      </c>
      <c r="E5" s="323">
        <f t="shared" si="0"/>
        <v>474000</v>
      </c>
      <c r="F5" s="323">
        <f t="shared" si="0"/>
        <v>474000</v>
      </c>
      <c r="G5" s="324">
        <f>F5/E5</f>
        <v>1</v>
      </c>
      <c r="H5" s="324">
        <f>F5/B5-1</f>
        <v>4.5088734702416238</v>
      </c>
      <c r="I5" s="320" t="s">
        <v>6</v>
      </c>
      <c r="J5" s="322">
        <f>J6+J19</f>
        <v>86043</v>
      </c>
      <c r="K5" s="323">
        <f>K6+K19+K25</f>
        <v>171173</v>
      </c>
      <c r="L5" s="323">
        <f t="shared" ref="L5:N5" si="1">L6+L19+L25</f>
        <v>511173</v>
      </c>
      <c r="M5" s="323">
        <f t="shared" si="1"/>
        <v>474000</v>
      </c>
      <c r="N5" s="323">
        <f t="shared" si="1"/>
        <v>474000</v>
      </c>
      <c r="O5" s="324">
        <f>N5/M5</f>
        <v>1</v>
      </c>
      <c r="P5" s="324">
        <f>N5/J5-1</f>
        <v>4.5088734702416238</v>
      </c>
    </row>
    <row r="6" spans="1:16" s="312" customFormat="1" ht="20.100000000000001" customHeight="1">
      <c r="A6" s="325" t="s">
        <v>7</v>
      </c>
      <c r="B6" s="322">
        <f>SUM(B7:B19)</f>
        <v>0</v>
      </c>
      <c r="C6" s="323">
        <f>SUM(C7:C19)</f>
        <v>0</v>
      </c>
      <c r="D6" s="323">
        <f t="shared" ref="D6:H6" si="2">SUM(D7:D19)</f>
        <v>0</v>
      </c>
      <c r="E6" s="323">
        <f t="shared" si="2"/>
        <v>0</v>
      </c>
      <c r="F6" s="323">
        <f t="shared" si="2"/>
        <v>0</v>
      </c>
      <c r="G6" s="326">
        <f t="shared" si="2"/>
        <v>0</v>
      </c>
      <c r="H6" s="326">
        <f t="shared" si="2"/>
        <v>0</v>
      </c>
      <c r="I6" s="325" t="s">
        <v>526</v>
      </c>
      <c r="J6" s="322">
        <f>SUM(J7:J18)</f>
        <v>34053</v>
      </c>
      <c r="K6" s="323">
        <f>SUM(K7:K18)</f>
        <v>171173</v>
      </c>
      <c r="L6" s="323">
        <f>SUM(L7:L18)</f>
        <v>511173</v>
      </c>
      <c r="M6" s="323">
        <f>SUM(M7:M18)</f>
        <v>473557</v>
      </c>
      <c r="N6" s="323">
        <f>SUM(N7:N18)</f>
        <v>452766</v>
      </c>
      <c r="O6" s="341">
        <f>N6/M6</f>
        <v>0.95609609825216391</v>
      </c>
      <c r="P6" s="324">
        <f>N6/J6-1</f>
        <v>12.295921064223416</v>
      </c>
    </row>
    <row r="7" spans="1:16" s="313" customFormat="1" ht="20.100000000000001" customHeight="1">
      <c r="A7" s="226" t="s">
        <v>527</v>
      </c>
      <c r="B7" s="327"/>
      <c r="C7" s="328"/>
      <c r="D7" s="328"/>
      <c r="E7" s="328"/>
      <c r="F7" s="328"/>
      <c r="G7" s="328"/>
      <c r="H7" s="329"/>
      <c r="I7" s="136" t="s">
        <v>528</v>
      </c>
      <c r="J7" s="330">
        <v>161</v>
      </c>
      <c r="K7" s="140">
        <v>165</v>
      </c>
      <c r="L7" s="140">
        <v>165</v>
      </c>
      <c r="M7" s="144">
        <v>165</v>
      </c>
      <c r="N7" s="140">
        <v>105</v>
      </c>
      <c r="O7" s="342">
        <f>N7/M7</f>
        <v>0.63636363636363635</v>
      </c>
      <c r="P7" s="342">
        <f t="shared" ref="P7:P13" si="3">N7/J7-1</f>
        <v>-0.34782608695652173</v>
      </c>
    </row>
    <row r="8" spans="1:16" s="313" customFormat="1" ht="20.100000000000001" customHeight="1">
      <c r="A8" s="136" t="s">
        <v>529</v>
      </c>
      <c r="B8" s="330"/>
      <c r="C8" s="328"/>
      <c r="D8" s="328"/>
      <c r="E8" s="328"/>
      <c r="F8" s="328"/>
      <c r="G8" s="328"/>
      <c r="H8" s="329"/>
      <c r="I8" s="136" t="s">
        <v>530</v>
      </c>
      <c r="J8" s="330"/>
      <c r="K8" s="140"/>
      <c r="L8" s="140"/>
      <c r="M8" s="144"/>
      <c r="N8" s="140"/>
      <c r="O8" s="342"/>
      <c r="P8" s="342"/>
    </row>
    <row r="9" spans="1:16" s="313" customFormat="1" ht="20.100000000000001" customHeight="1">
      <c r="A9" s="136" t="s">
        <v>531</v>
      </c>
      <c r="B9" s="330"/>
      <c r="C9" s="328"/>
      <c r="D9" s="328"/>
      <c r="E9" s="328"/>
      <c r="F9" s="328"/>
      <c r="G9" s="328"/>
      <c r="H9" s="329"/>
      <c r="I9" s="136" t="s">
        <v>532</v>
      </c>
      <c r="J9" s="330">
        <v>18801</v>
      </c>
      <c r="K9" s="140">
        <v>156130</v>
      </c>
      <c r="L9" s="140">
        <v>204010</v>
      </c>
      <c r="M9" s="144">
        <v>164964</v>
      </c>
      <c r="N9" s="140">
        <v>159973</v>
      </c>
      <c r="O9" s="342">
        <f>N9/M9</f>
        <v>0.96974491404185159</v>
      </c>
      <c r="P9" s="342">
        <f t="shared" si="3"/>
        <v>7.5087495345992235</v>
      </c>
    </row>
    <row r="10" spans="1:16" s="313" customFormat="1" ht="20.100000000000001" customHeight="1">
      <c r="A10" s="136" t="s">
        <v>533</v>
      </c>
      <c r="B10" s="330"/>
      <c r="C10" s="328"/>
      <c r="D10" s="328"/>
      <c r="E10" s="328"/>
      <c r="F10" s="328"/>
      <c r="G10" s="328"/>
      <c r="H10" s="329"/>
      <c r="I10" s="136" t="s">
        <v>534</v>
      </c>
      <c r="J10" s="343">
        <v>2421</v>
      </c>
      <c r="K10" s="344">
        <v>49</v>
      </c>
      <c r="L10" s="140">
        <v>49</v>
      </c>
      <c r="M10" s="144">
        <v>43</v>
      </c>
      <c r="N10" s="140">
        <v>21</v>
      </c>
      <c r="O10" s="342">
        <f>N10/M10</f>
        <v>0.48837209302325579</v>
      </c>
      <c r="P10" s="342">
        <f t="shared" si="3"/>
        <v>-0.99132589838909546</v>
      </c>
    </row>
    <row r="11" spans="1:16" s="313" customFormat="1" ht="20.100000000000001" customHeight="1">
      <c r="A11" s="136" t="s">
        <v>535</v>
      </c>
      <c r="B11" s="330"/>
      <c r="C11" s="116"/>
      <c r="D11" s="328"/>
      <c r="E11" s="328"/>
      <c r="F11" s="328"/>
      <c r="G11" s="328"/>
      <c r="H11" s="329"/>
      <c r="I11" s="136" t="s">
        <v>536</v>
      </c>
      <c r="J11" s="330"/>
      <c r="K11" s="140"/>
      <c r="L11" s="140"/>
      <c r="M11" s="144"/>
      <c r="N11" s="140"/>
      <c r="O11" s="342"/>
      <c r="P11" s="342"/>
    </row>
    <row r="12" spans="1:16" s="313" customFormat="1" ht="20.100000000000001" customHeight="1">
      <c r="A12" s="136" t="s">
        <v>537</v>
      </c>
      <c r="B12" s="330"/>
      <c r="C12" s="116"/>
      <c r="D12" s="328"/>
      <c r="E12" s="328"/>
      <c r="F12" s="328"/>
      <c r="G12" s="328"/>
      <c r="H12" s="329"/>
      <c r="I12" s="136" t="s">
        <v>538</v>
      </c>
      <c r="J12" s="343">
        <v>4630</v>
      </c>
      <c r="K12" s="345">
        <v>6329</v>
      </c>
      <c r="L12" s="140">
        <v>215329</v>
      </c>
      <c r="M12" s="144">
        <v>216766</v>
      </c>
      <c r="N12" s="140">
        <v>211660</v>
      </c>
      <c r="O12" s="342">
        <f>N12/M12</f>
        <v>0.97644464537796516</v>
      </c>
      <c r="P12" s="342">
        <f t="shared" si="3"/>
        <v>44.714902807775381</v>
      </c>
    </row>
    <row r="13" spans="1:16" s="313" customFormat="1" ht="20.100000000000001" customHeight="1">
      <c r="A13" s="136" t="s">
        <v>539</v>
      </c>
      <c r="B13" s="330"/>
      <c r="C13" s="116"/>
      <c r="D13" s="328"/>
      <c r="E13" s="328"/>
      <c r="F13" s="328"/>
      <c r="G13" s="328"/>
      <c r="H13" s="329"/>
      <c r="I13" s="136" t="s">
        <v>540</v>
      </c>
      <c r="J13" s="330">
        <v>8040</v>
      </c>
      <c r="K13" s="140">
        <v>8499</v>
      </c>
      <c r="L13" s="140">
        <v>11619</v>
      </c>
      <c r="M13" s="144">
        <v>11619</v>
      </c>
      <c r="N13" s="140">
        <v>11619</v>
      </c>
      <c r="O13" s="342">
        <f>N13/M13</f>
        <v>1</v>
      </c>
      <c r="P13" s="342">
        <f t="shared" si="3"/>
        <v>0.44514925373134329</v>
      </c>
    </row>
    <row r="14" spans="1:16" s="313" customFormat="1" ht="20.100000000000001" customHeight="1">
      <c r="A14" s="136" t="s">
        <v>541</v>
      </c>
      <c r="B14" s="330"/>
      <c r="C14" s="116"/>
      <c r="D14" s="328"/>
      <c r="E14" s="328"/>
      <c r="F14" s="328"/>
      <c r="G14" s="328"/>
      <c r="H14" s="329"/>
      <c r="I14" s="136" t="s">
        <v>542</v>
      </c>
      <c r="J14" s="330"/>
      <c r="K14" s="140">
        <v>1</v>
      </c>
      <c r="L14" s="140">
        <v>1</v>
      </c>
      <c r="M14" s="144"/>
      <c r="N14" s="140"/>
      <c r="O14" s="342"/>
      <c r="P14" s="342"/>
    </row>
    <row r="15" spans="1:16" s="313" customFormat="1" ht="20.100000000000001" customHeight="1">
      <c r="A15" s="136" t="s">
        <v>543</v>
      </c>
      <c r="B15" s="330"/>
      <c r="C15" s="116"/>
      <c r="D15" s="328"/>
      <c r="E15" s="328"/>
      <c r="F15" s="328"/>
      <c r="G15" s="328"/>
      <c r="H15" s="329"/>
      <c r="I15" s="136" t="s">
        <v>544</v>
      </c>
      <c r="J15" s="343"/>
      <c r="K15" s="344"/>
      <c r="L15" s="140">
        <v>80000</v>
      </c>
      <c r="M15" s="144">
        <v>80000</v>
      </c>
      <c r="N15" s="140">
        <v>69388</v>
      </c>
      <c r="O15" s="342">
        <f>N15/M15</f>
        <v>0.86734999999999995</v>
      </c>
      <c r="P15" s="342"/>
    </row>
    <row r="16" spans="1:16" s="313" customFormat="1" ht="20.100000000000001" customHeight="1">
      <c r="A16" s="136" t="s">
        <v>545</v>
      </c>
      <c r="B16" s="330"/>
      <c r="C16" s="116"/>
      <c r="D16" s="328"/>
      <c r="E16" s="328"/>
      <c r="F16" s="328"/>
      <c r="G16" s="328"/>
      <c r="H16" s="329"/>
      <c r="I16" s="136"/>
      <c r="J16" s="330"/>
      <c r="K16" s="140"/>
      <c r="L16" s="140"/>
      <c r="M16" s="140"/>
      <c r="N16" s="140"/>
      <c r="O16" s="342"/>
      <c r="P16" s="329"/>
    </row>
    <row r="17" spans="1:16" s="313" customFormat="1" ht="20.100000000000001" customHeight="1">
      <c r="A17" s="331" t="s">
        <v>546</v>
      </c>
      <c r="B17" s="332"/>
      <c r="C17" s="116"/>
      <c r="D17" s="328"/>
      <c r="E17" s="328"/>
      <c r="F17" s="328"/>
      <c r="G17" s="328"/>
      <c r="H17" s="329"/>
      <c r="I17" s="136"/>
      <c r="J17" s="330"/>
      <c r="K17" s="140"/>
      <c r="L17" s="140"/>
      <c r="M17" s="140"/>
      <c r="N17" s="140"/>
      <c r="O17" s="342"/>
      <c r="P17" s="329"/>
    </row>
    <row r="18" spans="1:16" s="313" customFormat="1" ht="20.100000000000001" customHeight="1">
      <c r="A18" s="331" t="s">
        <v>547</v>
      </c>
      <c r="B18" s="332"/>
      <c r="C18" s="116"/>
      <c r="D18" s="328"/>
      <c r="E18" s="328"/>
      <c r="F18" s="328"/>
      <c r="G18" s="328"/>
      <c r="H18" s="329"/>
      <c r="I18" s="136"/>
      <c r="J18" s="330"/>
      <c r="K18" s="140"/>
      <c r="L18" s="140"/>
      <c r="M18" s="140"/>
      <c r="N18" s="140"/>
      <c r="O18" s="346"/>
      <c r="P18" s="329"/>
    </row>
    <row r="19" spans="1:16" s="313" customFormat="1" ht="20.100000000000001" customHeight="1">
      <c r="A19" s="331" t="s">
        <v>548</v>
      </c>
      <c r="B19" s="332"/>
      <c r="C19" s="333"/>
      <c r="D19" s="333"/>
      <c r="E19" s="333"/>
      <c r="F19" s="333"/>
      <c r="G19" s="333"/>
      <c r="H19" s="329"/>
      <c r="I19" s="325" t="s">
        <v>18</v>
      </c>
      <c r="J19" s="323">
        <f>J20+J21+J25+J22</f>
        <v>51990</v>
      </c>
      <c r="K19" s="323">
        <f>K20+K21+K22</f>
        <v>0</v>
      </c>
      <c r="L19" s="323">
        <f t="shared" ref="L19:N19" si="4">L20+L21+L22</f>
        <v>0</v>
      </c>
      <c r="M19" s="323">
        <f t="shared" si="4"/>
        <v>443</v>
      </c>
      <c r="N19" s="323">
        <f t="shared" si="4"/>
        <v>443</v>
      </c>
      <c r="O19" s="341">
        <f>N19/M19</f>
        <v>1</v>
      </c>
      <c r="P19" s="341"/>
    </row>
    <row r="20" spans="1:16" s="312" customFormat="1" ht="20.100000000000001" customHeight="1">
      <c r="A20" s="325" t="s">
        <v>17</v>
      </c>
      <c r="B20" s="323">
        <f>SUM(B21,B22,B25)</f>
        <v>86043</v>
      </c>
      <c r="C20" s="323">
        <f>SUM(C21,C22,C25)</f>
        <v>171173</v>
      </c>
      <c r="D20" s="323">
        <f t="shared" ref="D20:F20" si="5">SUM(D21,D22,D25)</f>
        <v>511173</v>
      </c>
      <c r="E20" s="323">
        <f t="shared" si="5"/>
        <v>474000</v>
      </c>
      <c r="F20" s="323">
        <f t="shared" si="5"/>
        <v>474000</v>
      </c>
      <c r="G20" s="334">
        <f>F20/E20</f>
        <v>1</v>
      </c>
      <c r="H20" s="324"/>
      <c r="I20" s="85" t="s">
        <v>549</v>
      </c>
      <c r="J20" s="347"/>
      <c r="K20" s="348"/>
      <c r="L20" s="349"/>
      <c r="M20" s="349">
        <v>443</v>
      </c>
      <c r="N20" s="349">
        <v>443</v>
      </c>
      <c r="O20" s="350">
        <f>N20/M20</f>
        <v>1</v>
      </c>
      <c r="P20" s="350"/>
    </row>
    <row r="21" spans="1:16" s="313" customFormat="1" ht="20.100000000000001" customHeight="1">
      <c r="A21" s="331" t="s">
        <v>550</v>
      </c>
      <c r="B21" s="335">
        <v>39879</v>
      </c>
      <c r="C21" s="140">
        <v>161567</v>
      </c>
      <c r="D21" s="140">
        <v>241567</v>
      </c>
      <c r="E21" s="140">
        <v>204394</v>
      </c>
      <c r="F21" s="140">
        <v>204394</v>
      </c>
      <c r="G21" s="336">
        <f t="shared" ref="G21:G25" si="6">F21/E21</f>
        <v>1</v>
      </c>
      <c r="H21" s="336">
        <f t="shared" ref="H21:H25" si="7">F21/B21-1</f>
        <v>4.1253541964442437</v>
      </c>
      <c r="I21" s="331" t="s">
        <v>551</v>
      </c>
      <c r="J21" s="335">
        <v>42384</v>
      </c>
      <c r="K21" s="349"/>
      <c r="L21" s="349"/>
      <c r="M21" s="349"/>
      <c r="N21" s="349"/>
      <c r="O21" s="350"/>
      <c r="P21" s="350"/>
    </row>
    <row r="22" spans="1:16" s="313" customFormat="1" ht="20.100000000000001" customHeight="1">
      <c r="A22" s="141" t="s">
        <v>552</v>
      </c>
      <c r="B22" s="337"/>
      <c r="C22" s="140">
        <f>SUM(C23:C24)</f>
        <v>0</v>
      </c>
      <c r="D22" s="140">
        <f t="shared" ref="D22:F22" si="8">SUM(D23:D24)</f>
        <v>260000</v>
      </c>
      <c r="E22" s="140">
        <f t="shared" si="8"/>
        <v>260000</v>
      </c>
      <c r="F22" s="140">
        <f t="shared" si="8"/>
        <v>260000</v>
      </c>
      <c r="G22" s="336">
        <f t="shared" si="6"/>
        <v>1</v>
      </c>
      <c r="H22" s="336"/>
      <c r="I22" s="141" t="s">
        <v>135</v>
      </c>
      <c r="J22" s="337"/>
      <c r="K22" s="348"/>
      <c r="L22" s="349"/>
      <c r="M22" s="349"/>
      <c r="N22" s="349"/>
      <c r="O22" s="350"/>
      <c r="P22" s="350"/>
    </row>
    <row r="23" spans="1:16" s="313" customFormat="1" ht="20.100000000000001" customHeight="1">
      <c r="A23" s="141" t="s">
        <v>136</v>
      </c>
      <c r="B23" s="337"/>
      <c r="C23" s="140"/>
      <c r="D23" s="140">
        <v>260000</v>
      </c>
      <c r="E23" s="140">
        <v>260000</v>
      </c>
      <c r="F23" s="140">
        <v>260000</v>
      </c>
      <c r="G23" s="336">
        <f t="shared" si="6"/>
        <v>1</v>
      </c>
      <c r="H23" s="336"/>
      <c r="I23" s="351" t="s">
        <v>137</v>
      </c>
      <c r="J23" s="352"/>
      <c r="K23" s="349"/>
      <c r="L23" s="349"/>
      <c r="M23" s="349"/>
      <c r="N23" s="349"/>
      <c r="O23" s="350"/>
      <c r="P23" s="350"/>
    </row>
    <row r="24" spans="1:16" s="313" customFormat="1" ht="20.100000000000001" customHeight="1">
      <c r="A24" s="141" t="s">
        <v>138</v>
      </c>
      <c r="B24" s="337"/>
      <c r="C24" s="140"/>
      <c r="D24" s="140"/>
      <c r="E24" s="140"/>
      <c r="F24" s="140"/>
      <c r="G24" s="336"/>
      <c r="H24" s="336"/>
      <c r="I24" s="351" t="s">
        <v>139</v>
      </c>
      <c r="J24" s="352"/>
      <c r="K24" s="349"/>
      <c r="L24" s="349"/>
      <c r="M24" s="349"/>
      <c r="N24" s="349"/>
      <c r="O24" s="350"/>
      <c r="P24" s="350"/>
    </row>
    <row r="25" spans="1:16" s="313" customFormat="1" ht="20.100000000000001" customHeight="1">
      <c r="A25" s="331" t="s">
        <v>553</v>
      </c>
      <c r="B25" s="335">
        <v>46164</v>
      </c>
      <c r="C25" s="140">
        <v>9606</v>
      </c>
      <c r="D25" s="140">
        <v>9606</v>
      </c>
      <c r="E25" s="140">
        <v>9606</v>
      </c>
      <c r="F25" s="140">
        <v>9606</v>
      </c>
      <c r="G25" s="336">
        <f t="shared" si="6"/>
        <v>1</v>
      </c>
      <c r="H25" s="336">
        <f t="shared" si="7"/>
        <v>-0.79191577852872364</v>
      </c>
      <c r="I25" s="325" t="s">
        <v>23</v>
      </c>
      <c r="J25" s="323">
        <v>9606</v>
      </c>
      <c r="K25" s="323"/>
      <c r="L25" s="323"/>
      <c r="M25" s="323"/>
      <c r="N25" s="323">
        <v>20791</v>
      </c>
      <c r="O25" s="341"/>
      <c r="P25" s="341"/>
    </row>
    <row r="26" spans="1:16" ht="42" customHeight="1">
      <c r="A26" s="487" t="s">
        <v>554</v>
      </c>
      <c r="B26" s="487"/>
      <c r="C26" s="487"/>
      <c r="D26" s="487"/>
      <c r="E26" s="487"/>
      <c r="F26" s="487"/>
      <c r="G26" s="487"/>
      <c r="H26" s="487"/>
      <c r="I26" s="487"/>
      <c r="J26" s="487"/>
      <c r="K26" s="487"/>
      <c r="L26" s="487"/>
      <c r="M26" s="487"/>
      <c r="N26" s="487"/>
      <c r="O26" s="487"/>
      <c r="P26" s="487"/>
    </row>
    <row r="27" spans="1:16" ht="20.100000000000001" customHeight="1">
      <c r="H27" s="319"/>
      <c r="P27" s="319"/>
    </row>
    <row r="28" spans="1:16" ht="20.100000000000001" customHeight="1">
      <c r="H28" s="319"/>
    </row>
    <row r="29" spans="1:16" ht="20.100000000000001" customHeight="1"/>
    <row r="30" spans="1:16" ht="20.100000000000001" customHeight="1"/>
    <row r="31" spans="1:16" ht="20.100000000000001" customHeight="1"/>
    <row r="32" spans="1:16" ht="20.100000000000001" customHeight="1"/>
    <row r="33" spans="2:16" ht="20.100000000000001" customHeight="1"/>
    <row r="34" spans="2:16" ht="20.100000000000001" customHeight="1"/>
    <row r="35" spans="2:16" ht="20.100000000000001" customHeight="1"/>
    <row r="36" spans="2:16" ht="20.100000000000001" customHeight="1"/>
    <row r="37" spans="2:16" ht="20.100000000000001" customHeight="1"/>
    <row r="38" spans="2:16" ht="20.100000000000001" customHeight="1"/>
    <row r="39" spans="2:16" ht="20.100000000000001" customHeight="1"/>
    <row r="40" spans="2:16" ht="20.100000000000001" customHeight="1"/>
    <row r="41" spans="2:16" ht="20.100000000000001" customHeight="1"/>
    <row r="42" spans="2:16" ht="20.100000000000001" customHeight="1"/>
    <row r="43" spans="2:16" ht="20.100000000000001" customHeight="1"/>
    <row r="44" spans="2:16" ht="20.100000000000001" customHeight="1"/>
    <row r="45" spans="2:16" ht="20.100000000000001" customHeight="1"/>
    <row r="46" spans="2:16" ht="20.100000000000001" customHeight="1"/>
    <row r="47" spans="2:16" ht="20.100000000000001" customHeight="1"/>
    <row r="48" spans="2:16" s="314" customFormat="1" ht="20.100000000000001" customHeight="1">
      <c r="B48" s="315"/>
      <c r="C48" s="316"/>
      <c r="D48" s="316"/>
      <c r="E48" s="316"/>
      <c r="F48" s="316"/>
      <c r="G48" s="316"/>
      <c r="H48" s="316"/>
      <c r="I48" s="317"/>
      <c r="J48" s="318"/>
      <c r="K48" s="316"/>
      <c r="L48" s="316"/>
      <c r="M48" s="316"/>
      <c r="N48" s="316"/>
      <c r="O48" s="316"/>
      <c r="P48" s="316"/>
    </row>
    <row r="49" spans="2:16" s="314" customFormat="1" ht="20.100000000000001" customHeight="1">
      <c r="B49" s="315"/>
      <c r="C49" s="316"/>
      <c r="D49" s="316"/>
      <c r="E49" s="316"/>
      <c r="F49" s="316"/>
      <c r="G49" s="316"/>
      <c r="H49" s="316"/>
      <c r="I49" s="317"/>
      <c r="J49" s="318"/>
      <c r="K49" s="316"/>
      <c r="L49" s="316"/>
      <c r="M49" s="316"/>
      <c r="N49" s="316"/>
      <c r="O49" s="316"/>
      <c r="P49" s="316"/>
    </row>
    <row r="50" spans="2:16" s="314" customFormat="1" ht="20.100000000000001" customHeight="1">
      <c r="B50" s="315"/>
      <c r="C50" s="316"/>
      <c r="D50" s="316"/>
      <c r="E50" s="316"/>
      <c r="F50" s="316"/>
      <c r="G50" s="316"/>
      <c r="H50" s="316"/>
      <c r="I50" s="317"/>
      <c r="J50" s="318"/>
      <c r="K50" s="316"/>
      <c r="L50" s="316"/>
      <c r="M50" s="316"/>
      <c r="N50" s="316"/>
      <c r="O50" s="316"/>
      <c r="P50" s="316"/>
    </row>
    <row r="51" spans="2:16" s="314" customFormat="1" ht="20.100000000000001" customHeight="1">
      <c r="B51" s="315"/>
      <c r="C51" s="316"/>
      <c r="D51" s="316"/>
      <c r="E51" s="316"/>
      <c r="F51" s="316"/>
      <c r="G51" s="316"/>
      <c r="H51" s="316"/>
      <c r="I51" s="317"/>
      <c r="J51" s="318"/>
      <c r="K51" s="316"/>
      <c r="L51" s="316"/>
      <c r="M51" s="316"/>
      <c r="N51" s="316"/>
      <c r="O51" s="316"/>
      <c r="P51" s="316"/>
    </row>
    <row r="52" spans="2:16" s="314" customFormat="1" ht="20.100000000000001" customHeight="1">
      <c r="B52" s="315"/>
      <c r="C52" s="316"/>
      <c r="D52" s="316"/>
      <c r="E52" s="316"/>
      <c r="F52" s="316"/>
      <c r="G52" s="316"/>
      <c r="H52" s="316"/>
      <c r="I52" s="317"/>
      <c r="J52" s="318"/>
      <c r="K52" s="316"/>
      <c r="L52" s="316"/>
      <c r="M52" s="316"/>
      <c r="N52" s="316"/>
      <c r="O52" s="316"/>
      <c r="P52" s="316"/>
    </row>
    <row r="53" spans="2:16" s="314" customFormat="1" ht="20.100000000000001" customHeight="1">
      <c r="B53" s="315"/>
      <c r="C53" s="316"/>
      <c r="D53" s="316"/>
      <c r="E53" s="316"/>
      <c r="F53" s="316"/>
      <c r="G53" s="316"/>
      <c r="H53" s="316"/>
      <c r="I53" s="317"/>
      <c r="J53" s="318"/>
      <c r="K53" s="316"/>
      <c r="L53" s="316"/>
      <c r="M53" s="316"/>
      <c r="N53" s="316"/>
      <c r="O53" s="316"/>
      <c r="P53" s="316"/>
    </row>
    <row r="54" spans="2:16" s="314" customFormat="1" ht="20.100000000000001" customHeight="1">
      <c r="B54" s="315"/>
      <c r="C54" s="316"/>
      <c r="D54" s="316"/>
      <c r="E54" s="316"/>
      <c r="F54" s="316"/>
      <c r="G54" s="316"/>
      <c r="H54" s="316"/>
      <c r="I54" s="317"/>
      <c r="J54" s="318"/>
      <c r="K54" s="316"/>
      <c r="L54" s="316"/>
      <c r="M54" s="316"/>
      <c r="N54" s="316"/>
      <c r="O54" s="316"/>
      <c r="P54" s="316"/>
    </row>
  </sheetData>
  <mergeCells count="4">
    <mergeCell ref="A1:I1"/>
    <mergeCell ref="A2:P2"/>
    <mergeCell ref="A3:I3"/>
    <mergeCell ref="A26:P26"/>
  </mergeCells>
  <phoneticPr fontId="94" type="noConversion"/>
  <printOptions horizontalCentered="1"/>
  <pageMargins left="0.436805555555556" right="0.44791666666666702" top="0.39305555555555599" bottom="0" header="0.15625" footer="0.31388888888888899"/>
  <pageSetup paperSize="9" scale="66" firstPageNumber="15" orientation="landscape" blackAndWhite="1" useFirstPageNumber="1" errors="blank"/>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C72"/>
  <sheetViews>
    <sheetView topLeftCell="A40" zoomScale="115" zoomScaleNormal="115" workbookViewId="0">
      <selection activeCell="C30" sqref="C30"/>
    </sheetView>
  </sheetViews>
  <sheetFormatPr defaultColWidth="9" defaultRowHeight="14.25"/>
  <cols>
    <col min="1" max="1" width="59.75" style="296" customWidth="1"/>
    <col min="2" max="2" width="27.875" style="296" customWidth="1"/>
    <col min="3" max="3" width="11.625" style="297" customWidth="1"/>
    <col min="4" max="16384" width="9" style="297"/>
  </cols>
  <sheetData>
    <row r="1" spans="1:3" ht="18" customHeight="1">
      <c r="A1" s="488" t="s">
        <v>555</v>
      </c>
      <c r="B1" s="488"/>
    </row>
    <row r="2" spans="1:3" ht="24">
      <c r="A2" s="489" t="s">
        <v>556</v>
      </c>
      <c r="B2" s="489"/>
    </row>
    <row r="3" spans="1:3" ht="20.25" customHeight="1">
      <c r="A3" s="298"/>
      <c r="B3" s="299" t="s">
        <v>2</v>
      </c>
    </row>
    <row r="4" spans="1:3" s="294" customFormat="1" ht="20.100000000000001" customHeight="1">
      <c r="A4" s="300" t="s">
        <v>146</v>
      </c>
      <c r="B4" s="301" t="s">
        <v>4</v>
      </c>
    </row>
    <row r="5" spans="1:3" s="294" customFormat="1" ht="20.100000000000001" customHeight="1">
      <c r="A5" s="302" t="s">
        <v>8</v>
      </c>
      <c r="B5" s="303">
        <f>B6+B9+B18+B24+B36+B40</f>
        <v>452766</v>
      </c>
    </row>
    <row r="6" spans="1:3" s="295" customFormat="1" ht="20.100000000000001" customHeight="1">
      <c r="A6" s="304" t="s">
        <v>528</v>
      </c>
      <c r="B6" s="305">
        <f>B7</f>
        <v>105</v>
      </c>
    </row>
    <row r="7" spans="1:3" s="295" customFormat="1" ht="20.100000000000001" customHeight="1">
      <c r="A7" s="306" t="s">
        <v>557</v>
      </c>
      <c r="B7" s="307">
        <f>SUM(B8)</f>
        <v>105</v>
      </c>
    </row>
    <row r="8" spans="1:3" s="295" customFormat="1" ht="20.100000000000001" customHeight="1">
      <c r="A8" s="308" t="s">
        <v>558</v>
      </c>
      <c r="B8" s="309">
        <v>105</v>
      </c>
    </row>
    <row r="9" spans="1:3" s="295" customFormat="1" ht="20.100000000000001" customHeight="1">
      <c r="A9" s="304" t="s">
        <v>559</v>
      </c>
      <c r="B9" s="305">
        <f>B10+B13+B16</f>
        <v>159973</v>
      </c>
      <c r="C9" s="310"/>
    </row>
    <row r="10" spans="1:3" s="295" customFormat="1" ht="20.100000000000001" customHeight="1">
      <c r="A10" s="306" t="s">
        <v>560</v>
      </c>
      <c r="B10" s="307">
        <f>SUM(B11:B12)</f>
        <v>90786</v>
      </c>
      <c r="C10" s="310"/>
    </row>
    <row r="11" spans="1:3" s="295" customFormat="1" ht="20.100000000000001" customHeight="1">
      <c r="A11" s="308" t="s">
        <v>561</v>
      </c>
      <c r="B11" s="309">
        <v>90764</v>
      </c>
    </row>
    <row r="12" spans="1:3" s="295" customFormat="1" ht="20.100000000000001" customHeight="1">
      <c r="A12" s="308" t="s">
        <v>562</v>
      </c>
      <c r="B12" s="309">
        <v>22</v>
      </c>
    </row>
    <row r="13" spans="1:3" s="295" customFormat="1" ht="20.100000000000001" customHeight="1">
      <c r="A13" s="306" t="s">
        <v>563</v>
      </c>
      <c r="B13" s="307">
        <f>SUM(B14:B15)</f>
        <v>18187</v>
      </c>
    </row>
    <row r="14" spans="1:3" s="295" customFormat="1" ht="20.100000000000001" customHeight="1">
      <c r="A14" s="308" t="s">
        <v>564</v>
      </c>
      <c r="B14" s="309">
        <v>12231</v>
      </c>
    </row>
    <row r="15" spans="1:3" s="295" customFormat="1" ht="20.100000000000001" customHeight="1">
      <c r="A15" s="308" t="s">
        <v>565</v>
      </c>
      <c r="B15" s="311">
        <v>5956</v>
      </c>
    </row>
    <row r="16" spans="1:3" s="295" customFormat="1" ht="20.100000000000001" customHeight="1">
      <c r="A16" s="306" t="s">
        <v>566</v>
      </c>
      <c r="B16" s="307">
        <f>SUM(B17)</f>
        <v>51000</v>
      </c>
    </row>
    <row r="17" spans="1:2" s="295" customFormat="1" ht="20.100000000000001" customHeight="1">
      <c r="A17" s="308" t="s">
        <v>567</v>
      </c>
      <c r="B17" s="309">
        <v>51000</v>
      </c>
    </row>
    <row r="18" spans="1:2" s="295" customFormat="1" ht="20.100000000000001" customHeight="1">
      <c r="A18" s="304" t="s">
        <v>568</v>
      </c>
      <c r="B18" s="305">
        <f>B19+B22</f>
        <v>21</v>
      </c>
    </row>
    <row r="19" spans="1:2" s="295" customFormat="1" ht="20.100000000000001" customHeight="1">
      <c r="A19" s="306" t="s">
        <v>569</v>
      </c>
      <c r="B19" s="307">
        <f>SUM(B20:B21)</f>
        <v>13</v>
      </c>
    </row>
    <row r="20" spans="1:2" s="295" customFormat="1" ht="20.100000000000001" customHeight="1">
      <c r="A20" s="308" t="s">
        <v>570</v>
      </c>
      <c r="B20" s="309">
        <v>3</v>
      </c>
    </row>
    <row r="21" spans="1:2" s="295" customFormat="1" ht="20.100000000000001" customHeight="1">
      <c r="A21" s="308" t="s">
        <v>571</v>
      </c>
      <c r="B21" s="309">
        <v>10</v>
      </c>
    </row>
    <row r="22" spans="1:2" s="295" customFormat="1" ht="20.100000000000001" customHeight="1">
      <c r="A22" s="306" t="s">
        <v>572</v>
      </c>
      <c r="B22" s="307">
        <f>SUM(B23)</f>
        <v>8</v>
      </c>
    </row>
    <row r="23" spans="1:2" s="295" customFormat="1" ht="20.100000000000001" customHeight="1">
      <c r="A23" s="308" t="s">
        <v>573</v>
      </c>
      <c r="B23" s="309">
        <v>8</v>
      </c>
    </row>
    <row r="24" spans="1:2" s="295" customFormat="1" ht="20.100000000000001" customHeight="1">
      <c r="A24" s="304" t="s">
        <v>574</v>
      </c>
      <c r="B24" s="305">
        <f>B25+B27+B30</f>
        <v>211660</v>
      </c>
    </row>
    <row r="25" spans="1:2" s="295" customFormat="1" ht="20.100000000000001" customHeight="1">
      <c r="A25" s="306" t="s">
        <v>575</v>
      </c>
      <c r="B25" s="307">
        <f>SUM(B26)</f>
        <v>209000</v>
      </c>
    </row>
    <row r="26" spans="1:2" s="295" customFormat="1" ht="20.100000000000001" customHeight="1">
      <c r="A26" s="308" t="s">
        <v>576</v>
      </c>
      <c r="B26" s="309">
        <v>209000</v>
      </c>
    </row>
    <row r="27" spans="1:2" s="295" customFormat="1" ht="20.100000000000001" customHeight="1">
      <c r="A27" s="306" t="s">
        <v>577</v>
      </c>
      <c r="B27" s="307">
        <f>SUM(B28:B29)</f>
        <v>29</v>
      </c>
    </row>
    <row r="28" spans="1:2" s="295" customFormat="1" ht="20.100000000000001" customHeight="1">
      <c r="A28" s="308" t="s">
        <v>578</v>
      </c>
      <c r="B28" s="309">
        <v>20</v>
      </c>
    </row>
    <row r="29" spans="1:2" s="295" customFormat="1" ht="20.100000000000001" customHeight="1">
      <c r="A29" s="308" t="s">
        <v>579</v>
      </c>
      <c r="B29" s="309">
        <v>9</v>
      </c>
    </row>
    <row r="30" spans="1:2" s="295" customFormat="1" ht="20.100000000000001" customHeight="1">
      <c r="A30" s="306" t="s">
        <v>580</v>
      </c>
      <c r="B30" s="307">
        <f>SUM(B31:B35)</f>
        <v>2631</v>
      </c>
    </row>
    <row r="31" spans="1:2" s="295" customFormat="1" ht="20.100000000000001" customHeight="1">
      <c r="A31" s="308" t="s">
        <v>581</v>
      </c>
      <c r="B31" s="309">
        <v>2070</v>
      </c>
    </row>
    <row r="32" spans="1:2" s="295" customFormat="1" ht="20.100000000000001" customHeight="1">
      <c r="A32" s="308" t="s">
        <v>582</v>
      </c>
      <c r="B32" s="309">
        <v>471</v>
      </c>
    </row>
    <row r="33" spans="1:2" s="295" customFormat="1" ht="20.100000000000001" customHeight="1">
      <c r="A33" s="308" t="s">
        <v>583</v>
      </c>
      <c r="B33" s="309">
        <v>46</v>
      </c>
    </row>
    <row r="34" spans="1:2" s="295" customFormat="1" ht="20.100000000000001" customHeight="1">
      <c r="A34" s="308" t="s">
        <v>584</v>
      </c>
      <c r="B34" s="309">
        <v>31</v>
      </c>
    </row>
    <row r="35" spans="1:2" s="295" customFormat="1" ht="20.100000000000001" customHeight="1">
      <c r="A35" s="308" t="s">
        <v>585</v>
      </c>
      <c r="B35" s="309">
        <v>13</v>
      </c>
    </row>
    <row r="36" spans="1:2" s="295" customFormat="1" ht="20.100000000000001" customHeight="1">
      <c r="A36" s="304" t="s">
        <v>586</v>
      </c>
      <c r="B36" s="305">
        <f>B37</f>
        <v>11619</v>
      </c>
    </row>
    <row r="37" spans="1:2" s="295" customFormat="1" ht="20.100000000000001" customHeight="1">
      <c r="A37" s="306" t="s">
        <v>587</v>
      </c>
      <c r="B37" s="307">
        <f>SUM(B38:B39)</f>
        <v>11619</v>
      </c>
    </row>
    <row r="38" spans="1:2" s="295" customFormat="1" ht="20.100000000000001" customHeight="1">
      <c r="A38" s="308" t="s">
        <v>588</v>
      </c>
      <c r="B38" s="309">
        <v>8040</v>
      </c>
    </row>
    <row r="39" spans="1:2" s="295" customFormat="1" ht="20.100000000000001" customHeight="1">
      <c r="A39" s="308" t="s">
        <v>589</v>
      </c>
      <c r="B39" s="309">
        <v>3579</v>
      </c>
    </row>
    <row r="40" spans="1:2" s="295" customFormat="1" ht="20.100000000000001" customHeight="1">
      <c r="A40" s="304" t="s">
        <v>590</v>
      </c>
      <c r="B40" s="305">
        <f>B41</f>
        <v>69388</v>
      </c>
    </row>
    <row r="41" spans="1:2" s="295" customFormat="1" ht="20.100000000000001" customHeight="1">
      <c r="A41" s="306" t="s">
        <v>591</v>
      </c>
      <c r="B41" s="307">
        <f>B42+B48</f>
        <v>69388</v>
      </c>
    </row>
    <row r="42" spans="1:2" s="295" customFormat="1" ht="20.100000000000001" customHeight="1">
      <c r="A42" s="308" t="s">
        <v>592</v>
      </c>
      <c r="B42" s="309">
        <v>37689</v>
      </c>
    </row>
    <row r="43" spans="1:2" s="295" customFormat="1" ht="20.100000000000001" customHeight="1">
      <c r="A43" s="308" t="s">
        <v>593</v>
      </c>
      <c r="B43" s="309">
        <v>14452</v>
      </c>
    </row>
    <row r="44" spans="1:2" s="295" customFormat="1" ht="20.100000000000001" customHeight="1">
      <c r="A44" s="308" t="s">
        <v>594</v>
      </c>
      <c r="B44" s="309">
        <v>7021</v>
      </c>
    </row>
    <row r="45" spans="1:2" s="295" customFormat="1" ht="20.100000000000001" customHeight="1">
      <c r="A45" s="308" t="s">
        <v>595</v>
      </c>
      <c r="B45" s="309">
        <v>3171</v>
      </c>
    </row>
    <row r="46" spans="1:2" s="295" customFormat="1" ht="20.100000000000001" customHeight="1">
      <c r="A46" s="308" t="s">
        <v>596</v>
      </c>
      <c r="B46" s="309">
        <v>8700</v>
      </c>
    </row>
    <row r="47" spans="1:2" s="295" customFormat="1" ht="20.100000000000001" customHeight="1">
      <c r="A47" s="308" t="s">
        <v>597</v>
      </c>
      <c r="B47" s="309">
        <v>4345</v>
      </c>
    </row>
    <row r="48" spans="1:2" s="295" customFormat="1" ht="20.100000000000001" customHeight="1">
      <c r="A48" s="306" t="s">
        <v>598</v>
      </c>
      <c r="B48" s="307">
        <f>SUM(B49:B54)</f>
        <v>31699</v>
      </c>
    </row>
    <row r="49" spans="1:2" s="295" customFormat="1" ht="20.100000000000001" customHeight="1">
      <c r="A49" s="308" t="s">
        <v>599</v>
      </c>
      <c r="B49" s="309">
        <v>5018</v>
      </c>
    </row>
    <row r="50" spans="1:2" s="295" customFormat="1" ht="20.100000000000001" customHeight="1">
      <c r="A50" s="308" t="s">
        <v>600</v>
      </c>
      <c r="B50" s="309">
        <v>155</v>
      </c>
    </row>
    <row r="51" spans="1:2" s="295" customFormat="1" ht="20.100000000000001" customHeight="1">
      <c r="A51" s="308" t="s">
        <v>601</v>
      </c>
      <c r="B51" s="309">
        <v>118</v>
      </c>
    </row>
    <row r="52" spans="1:2" s="295" customFormat="1" ht="20.100000000000001" customHeight="1">
      <c r="A52" s="308" t="s">
        <v>602</v>
      </c>
      <c r="B52" s="309">
        <v>50</v>
      </c>
    </row>
    <row r="53" spans="1:2" s="295" customFormat="1" ht="20.100000000000001" customHeight="1">
      <c r="A53" s="308" t="s">
        <v>603</v>
      </c>
      <c r="B53" s="309">
        <v>2000</v>
      </c>
    </row>
    <row r="54" spans="1:2" s="295" customFormat="1" ht="20.100000000000001" customHeight="1">
      <c r="A54" s="308" t="s">
        <v>604</v>
      </c>
      <c r="B54" s="309">
        <v>24358</v>
      </c>
    </row>
    <row r="55" spans="1:2" ht="36" customHeight="1">
      <c r="A55" s="490" t="s">
        <v>605</v>
      </c>
      <c r="B55" s="490"/>
    </row>
    <row r="56" spans="1:2" ht="35.1" customHeight="1"/>
    <row r="69" spans="1:2">
      <c r="A69" s="297"/>
      <c r="B69" s="297"/>
    </row>
    <row r="70" spans="1:2">
      <c r="A70" s="297"/>
      <c r="B70" s="297"/>
    </row>
    <row r="71" spans="1:2">
      <c r="A71" s="297"/>
      <c r="B71" s="297"/>
    </row>
    <row r="72" spans="1:2">
      <c r="A72" s="297"/>
      <c r="B72" s="297"/>
    </row>
  </sheetData>
  <mergeCells count="3">
    <mergeCell ref="A1:B1"/>
    <mergeCell ref="A2:B2"/>
    <mergeCell ref="A55:B55"/>
  </mergeCells>
  <phoneticPr fontId="94" type="noConversion"/>
  <printOptions horizontalCentered="1"/>
  <pageMargins left="0.436805555555556" right="0.44791666666666702" top="0.39305555555555599" bottom="0.47152777777777799" header="0.15625" footer="0.118055555555556"/>
  <pageSetup paperSize="9" firstPageNumber="16" fitToHeight="0" orientation="portrait" blackAndWhite="1" useFirstPageNumber="1" errors="blank"/>
  <headerFooter alignWithMargins="0">
    <oddFooter>&amp;C第 &amp;P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E14"/>
  <sheetViews>
    <sheetView showZeros="0" zoomScale="115" zoomScaleNormal="115" workbookViewId="0">
      <selection activeCell="C30" sqref="C30"/>
    </sheetView>
  </sheetViews>
  <sheetFormatPr defaultColWidth="9" defaultRowHeight="20.100000000000001" customHeight="1"/>
  <cols>
    <col min="1" max="1" width="39" style="100" customWidth="1"/>
    <col min="2" max="2" width="11.875" style="101" customWidth="1"/>
    <col min="3" max="3" width="51.125" style="102" customWidth="1"/>
    <col min="4" max="4" width="11.875" style="103" customWidth="1"/>
    <col min="5" max="5" width="13" style="104" customWidth="1"/>
    <col min="6" max="16384" width="9" style="104"/>
  </cols>
  <sheetData>
    <row r="1" spans="1:5" ht="20.100000000000001" customHeight="1">
      <c r="A1" s="472" t="s">
        <v>606</v>
      </c>
      <c r="B1" s="472"/>
      <c r="C1" s="472"/>
      <c r="D1" s="472"/>
    </row>
    <row r="2" spans="1:5" ht="29.25" customHeight="1">
      <c r="A2" s="480" t="s">
        <v>607</v>
      </c>
      <c r="B2" s="480"/>
      <c r="C2" s="480"/>
      <c r="D2" s="480"/>
    </row>
    <row r="3" spans="1:5" ht="11.25" customHeight="1">
      <c r="A3" s="123"/>
      <c r="B3" s="287"/>
      <c r="C3" s="123"/>
      <c r="D3" s="288"/>
    </row>
    <row r="4" spans="1:5" ht="20.100000000000001" customHeight="1">
      <c r="A4" s="486"/>
      <c r="B4" s="486"/>
      <c r="C4" s="486"/>
      <c r="D4" s="289" t="s">
        <v>2</v>
      </c>
    </row>
    <row r="5" spans="1:5" s="98" customFormat="1" ht="24" customHeight="1">
      <c r="A5" s="133" t="s">
        <v>608</v>
      </c>
      <c r="B5" s="290" t="s">
        <v>4</v>
      </c>
      <c r="C5" s="133" t="s">
        <v>146</v>
      </c>
      <c r="D5" s="290" t="s">
        <v>4</v>
      </c>
    </row>
    <row r="6" spans="1:5" s="98" customFormat="1" ht="24" customHeight="1">
      <c r="A6" s="291" t="s">
        <v>485</v>
      </c>
      <c r="B6" s="292">
        <f>SUM(B7:B12)</f>
        <v>204394</v>
      </c>
      <c r="C6" s="291" t="s">
        <v>486</v>
      </c>
      <c r="D6" s="293">
        <f>SUM(D7:D12)</f>
        <v>443</v>
      </c>
      <c r="E6" s="112"/>
    </row>
    <row r="7" spans="1:5" s="99" customFormat="1" ht="21" customHeight="1">
      <c r="A7" s="85" t="s">
        <v>609</v>
      </c>
      <c r="B7" s="114">
        <v>35</v>
      </c>
      <c r="C7" s="115" t="s">
        <v>610</v>
      </c>
      <c r="D7" s="116">
        <v>281</v>
      </c>
    </row>
    <row r="8" spans="1:5" s="99" customFormat="1" ht="21" customHeight="1">
      <c r="A8" s="85" t="s">
        <v>611</v>
      </c>
      <c r="B8" s="114">
        <v>80000</v>
      </c>
      <c r="C8" s="115" t="s">
        <v>612</v>
      </c>
      <c r="D8" s="116">
        <v>162</v>
      </c>
    </row>
    <row r="9" spans="1:5" s="99" customFormat="1" ht="21" customHeight="1">
      <c r="A9" s="85" t="s">
        <v>613</v>
      </c>
      <c r="B9" s="114">
        <v>93773</v>
      </c>
      <c r="C9" s="115"/>
      <c r="D9" s="116"/>
    </row>
    <row r="10" spans="1:5" s="99" customFormat="1" ht="21" customHeight="1">
      <c r="A10" s="85" t="s">
        <v>614</v>
      </c>
      <c r="B10" s="114">
        <v>2409</v>
      </c>
      <c r="C10" s="115"/>
      <c r="D10" s="116"/>
    </row>
    <row r="11" spans="1:5" s="99" customFormat="1" ht="21" customHeight="1">
      <c r="A11" s="85" t="s">
        <v>615</v>
      </c>
      <c r="B11" s="114">
        <v>14524</v>
      </c>
      <c r="C11" s="115"/>
      <c r="D11" s="116"/>
    </row>
    <row r="12" spans="1:5" s="99" customFormat="1" ht="21" customHeight="1">
      <c r="A12" s="85" t="s">
        <v>616</v>
      </c>
      <c r="B12" s="114">
        <v>13653</v>
      </c>
      <c r="C12" s="115"/>
      <c r="D12" s="116"/>
    </row>
    <row r="13" spans="1:5" ht="35.1" customHeight="1">
      <c r="A13" s="491"/>
      <c r="B13" s="491"/>
      <c r="C13" s="491"/>
      <c r="D13" s="491"/>
    </row>
    <row r="14" spans="1:5" ht="20.100000000000001" customHeight="1">
      <c r="B14" s="121"/>
    </row>
  </sheetData>
  <mergeCells count="5">
    <mergeCell ref="A1:B1"/>
    <mergeCell ref="C1:D1"/>
    <mergeCell ref="A2:D2"/>
    <mergeCell ref="A4:C4"/>
    <mergeCell ref="A13:D13"/>
  </mergeCells>
  <phoneticPr fontId="94" type="noConversion"/>
  <printOptions horizontalCentered="1"/>
  <pageMargins left="0.436805555555556" right="0.44791666666666702" top="0.39305555555555599" bottom="0" header="0.15625" footer="0.31388888888888899"/>
  <pageSetup paperSize="9" firstPageNumber="18" orientation="landscape" blackAndWhite="1" useFirstPageNumber="1" errors="blank"/>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29</vt:i4>
      </vt:variant>
      <vt:variant>
        <vt:lpstr>命名范围</vt:lpstr>
      </vt:variant>
      <vt:variant>
        <vt:i4>24</vt:i4>
      </vt:variant>
    </vt:vector>
  </HeadingPairs>
  <TitlesOfParts>
    <vt:vector size="53" baseType="lpstr">
      <vt:lpstr>01-总收支</vt:lpstr>
      <vt:lpstr>02-2020总收</vt:lpstr>
      <vt:lpstr>03-2020总支</vt:lpstr>
      <vt:lpstr>04-2020公共平衡 </vt:lpstr>
      <vt:lpstr>05-2020公共支出科目 </vt:lpstr>
      <vt:lpstr>06-2020公共转移</vt:lpstr>
      <vt:lpstr>07-2020基金平衡</vt:lpstr>
      <vt:lpstr>08-2020基金支出</vt:lpstr>
      <vt:lpstr>09-2020基金转移支付</vt:lpstr>
      <vt:lpstr>10-2020国资 </vt:lpstr>
      <vt:lpstr>11-2020社保执行</vt:lpstr>
      <vt:lpstr>12-2021公共平衡</vt:lpstr>
      <vt:lpstr>13-2021公共本级支出功能 </vt:lpstr>
      <vt:lpstr>14-2021公共本级基本支出经济 </vt:lpstr>
      <vt:lpstr>15-2021公共线下</vt:lpstr>
      <vt:lpstr>16-2021基金平衡</vt:lpstr>
      <vt:lpstr>17-2021基金支出</vt:lpstr>
      <vt:lpstr>18-2021基金转移支付</vt:lpstr>
      <vt:lpstr>19-2021国资</vt:lpstr>
      <vt:lpstr>20-2021社保收入</vt:lpstr>
      <vt:lpstr>21-2021社保支出</vt:lpstr>
      <vt:lpstr>22-2021社保结余</vt:lpstr>
      <vt:lpstr>23-2020债务限额、余额</vt:lpstr>
      <vt:lpstr>24-2020、2021一般债务余额</vt:lpstr>
      <vt:lpstr>25-2020、2021专项债务余额</vt:lpstr>
      <vt:lpstr>26-债务还本付息</vt:lpstr>
      <vt:lpstr>27-2021年提前下达</vt:lpstr>
      <vt:lpstr>28-2021新增债券安排</vt:lpstr>
      <vt:lpstr>2021年一般公共预算“三公”经费支出情况表</vt:lpstr>
      <vt:lpstr>'01-总收支'!Print_Area</vt:lpstr>
      <vt:lpstr>'02-2020总收'!Print_Area</vt:lpstr>
      <vt:lpstr>'03-2020总支'!Print_Area</vt:lpstr>
      <vt:lpstr>'04-2020公共平衡 '!Print_Area</vt:lpstr>
      <vt:lpstr>'06-2020公共转移'!Print_Area</vt:lpstr>
      <vt:lpstr>'07-2020基金平衡'!Print_Area</vt:lpstr>
      <vt:lpstr>'08-2020基金支出'!Print_Area</vt:lpstr>
      <vt:lpstr>'10-2020国资 '!Print_Area</vt:lpstr>
      <vt:lpstr>'11-2020社保执行'!Print_Area</vt:lpstr>
      <vt:lpstr>'12-2021公共平衡'!Print_Area</vt:lpstr>
      <vt:lpstr>'14-2021公共本级基本支出经济 '!Print_Area</vt:lpstr>
      <vt:lpstr>'15-2021公共线下'!Print_Area</vt:lpstr>
      <vt:lpstr>'17-2021基金支出'!Print_Area</vt:lpstr>
      <vt:lpstr>'26-债务还本付息'!Print_Area</vt:lpstr>
      <vt:lpstr>'01-总收支'!Print_Titles</vt:lpstr>
      <vt:lpstr>'04-2020公共平衡 '!Print_Titles</vt:lpstr>
      <vt:lpstr>'05-2020公共支出科目 '!Print_Titles</vt:lpstr>
      <vt:lpstr>'06-2020公共转移'!Print_Titles</vt:lpstr>
      <vt:lpstr>'07-2020基金平衡'!Print_Titles</vt:lpstr>
      <vt:lpstr>'08-2020基金支出'!Print_Titles</vt:lpstr>
      <vt:lpstr>'13-2021公共本级支出功能 '!Print_Titles</vt:lpstr>
      <vt:lpstr>'14-2021公共本级基本支出经济 '!Print_Titles</vt:lpstr>
      <vt:lpstr>'15-2021公共线下'!Print_Titles</vt:lpstr>
      <vt:lpstr>'17-2021基金支出'!Print_Titles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ASUS</cp:lastModifiedBy>
  <cp:lastPrinted>2021-02-08T06:48:00Z</cp:lastPrinted>
  <dcterms:created xsi:type="dcterms:W3CDTF">2006-09-13T11:21:00Z</dcterms:created>
  <dcterms:modified xsi:type="dcterms:W3CDTF">2021-05-26T03:16:46Z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